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D:\test\docs\"/>
    </mc:Choice>
  </mc:AlternateContent>
  <xr:revisionPtr revIDLastSave="0" documentId="8_{7F06C231-DBFD-4C99-AFB4-9C4EBE711089}" xr6:coauthVersionLast="46" xr6:coauthVersionMax="46" xr10:uidLastSave="{00000000-0000-0000-0000-000000000000}"/>
  <bookViews>
    <workbookView xWindow="-120" yWindow="-120" windowWidth="29040" windowHeight="16440" tabRatio="894" xr2:uid="{00000000-000D-0000-FFFF-FFFF00000000}"/>
  </bookViews>
  <sheets>
    <sheet name="Intro" sheetId="22" r:id="rId1"/>
    <sheet name="Algemene gegevens" sheetId="36" r:id="rId2"/>
    <sheet name="Aanvraag" sheetId="15" r:id="rId3"/>
    <sheet name="A - Balans" sheetId="21" r:id="rId4"/>
    <sheet name="A - Exploitatie" sheetId="1" r:id="rId5"/>
    <sheet name="A - Subsidie Vast" sheetId="3" r:id="rId6"/>
    <sheet name="A - Subsidie Variabel" sheetId="16" r:id="rId7"/>
    <sheet name="A - Toelichting Algemeen" sheetId="18" r:id="rId8"/>
    <sheet name="Verantwoording" sheetId="30" r:id="rId9"/>
    <sheet name="V - Balans" sheetId="31" r:id="rId10"/>
    <sheet name="V - Exploitatie" sheetId="32" r:id="rId11"/>
    <sheet name="V - Subsidie Vast" sheetId="33" r:id="rId12"/>
    <sheet name="V - Subsidie Variabel" sheetId="34" r:id="rId13"/>
    <sheet name="V - Toelichting Algemeen" sheetId="35" r:id="rId14"/>
  </sheets>
  <definedNames>
    <definedName name="A_aanpasbaar">Intro!$T$5</definedName>
    <definedName name="A_Uit_Aanvraag_niet_aanpasbaar">Intro!$T$3</definedName>
    <definedName name="A_Uit_Aanvraag_wel_aanpasbaar">Intro!$T$4</definedName>
    <definedName name="adres_penningmeester_aanvraag">'Algemene gegevens'!$B$48</definedName>
    <definedName name="adres_penningmeester_verantwoording">'Algemene gegevens'!$C$48</definedName>
    <definedName name="adres_secretaris_aanvraag">'Algemene gegevens'!$B$42</definedName>
    <definedName name="adres_secretaris_verantwoording">'Algemene gegevens'!$C$42</definedName>
    <definedName name="adres_voorzitter_aanvraag">'Algemene gegevens'!$B$36</definedName>
    <definedName name="adres_voorzitter_verantwoording">'Algemene gegevens'!$C$36</definedName>
    <definedName name="_xlnm.Print_Area" localSheetId="3">'A - Balans'!$A$1:$H$37</definedName>
    <definedName name="_xlnm.Print_Area" localSheetId="4">'A - Exploitatie'!$A$1:$E$33</definedName>
    <definedName name="_xlnm.Print_Area" localSheetId="6">'A - Subsidie Variabel'!$A$1:$F$190</definedName>
    <definedName name="_xlnm.Print_Area" localSheetId="5">'A - Subsidie Vast'!$A$1:$F$343</definedName>
    <definedName name="_xlnm.Print_Area" localSheetId="7">'A - Toelichting Algemeen'!$A$1:$M$30</definedName>
    <definedName name="_xlnm.Print_Area" localSheetId="2">Aanvraag!$A$1:$L$48</definedName>
    <definedName name="_xlnm.Print_Area" localSheetId="0">Intro!$A$1:$B$67</definedName>
    <definedName name="_xlnm.Print_Area" localSheetId="9">'V - Balans'!$A$1:$H$37</definedName>
    <definedName name="_xlnm.Print_Area" localSheetId="10">'V - Exploitatie'!$A$1:$I$36</definedName>
    <definedName name="_xlnm.Print_Area" localSheetId="12">'V - Subsidie Variabel'!$A$1:$H$192</definedName>
    <definedName name="_xlnm.Print_Area" localSheetId="11">'V - Subsidie Vast'!$A$1:$H$344</definedName>
    <definedName name="_xlnm.Print_Area" localSheetId="13">'V - Toelichting Algemeen'!$A$1:$M$31</definedName>
    <definedName name="_xlnm.Print_Area" localSheetId="8">Verantwoording!$A$1:$L$49</definedName>
    <definedName name="_xlnm.Print_Titles" localSheetId="6">'A - Subsidie Variabel'!$1:$2</definedName>
    <definedName name="_xlnm.Print_Titles" localSheetId="5">'A - Subsidie Vast'!$1:$2</definedName>
    <definedName name="_xlnm.Print_Titles" localSheetId="0">Intro!$1:$3</definedName>
    <definedName name="_xlnm.Print_Titles" localSheetId="12">'V - Subsidie Variabel'!$1:$2</definedName>
    <definedName name="_xlnm.Print_Titles" localSheetId="11">'V - Subsidie Vast'!$1:$2</definedName>
    <definedName name="BTW_nummer_aanvraag">'Algemene gegevens'!$B$8</definedName>
    <definedName name="BTW_nummer_verantwoording">'Algemene gegevens'!$C$8</definedName>
    <definedName name="datum_aanvraag">'Algemene gegevens'!$B$54</definedName>
    <definedName name="datum_bestuursvergadering_aanvraag">'Algemene gegevens'!$B$52</definedName>
    <definedName name="datum_bestuursvergadering_verantwoording">'Algemene gegevens'!$C$52</definedName>
    <definedName name="datum_verantwoording">'Algemene gegevens'!$C$54</definedName>
    <definedName name="emailadres_algemeen_aanvraag">'Algemene gegevens'!$B$21</definedName>
    <definedName name="emailadres_algemeen_verantwoording">'Algemene gegevens'!$C$21</definedName>
    <definedName name="emailadres_contactpersoon_aanvraag">'Algemene gegevens'!$B$27</definedName>
    <definedName name="emailadres_contactpersoon_verantwoording">'Algemene gegevens'!$C$27</definedName>
    <definedName name="functie_contactpersoon_aanvraag">'Algemene gegevens'!$B$25</definedName>
    <definedName name="functie_contactpersoon_verantwoording">'Algemene gegevens'!$C$25</definedName>
    <definedName name="iban_aanvraag">'Algemene gegevens'!$B$30</definedName>
    <definedName name="iban_verantwoording">'Algemene gegevens'!$C$30</definedName>
    <definedName name="jaar_subsidie">'Algemene gegevens'!$B$4</definedName>
    <definedName name="kvk">'Algemene gegevens'!$B$6</definedName>
    <definedName name="naam_contactpersoon_aanvraag">'Algemene gegevens'!$B$24</definedName>
    <definedName name="naam_contactpersoon_verantwoording">'Algemene gegevens'!$C$24</definedName>
    <definedName name="naam_organisatie_aanvraag">'Algemene gegevens'!$B$2</definedName>
    <definedName name="naam_organisatie_verantwoording">'Algemene gegevens'!$C$2</definedName>
    <definedName name="naam_penningmeester_aanvraag">'Algemene gegevens'!$B$47</definedName>
    <definedName name="naam_penningmeester_verantwoording">'Algemene gegevens'!$C$47</definedName>
    <definedName name="naam_secretaris_aanvraag">'Algemene gegevens'!$B$41</definedName>
    <definedName name="naam_secretaris_verantwoording">'Algemene gegevens'!$C$41</definedName>
    <definedName name="naam_voorzitter_aanvraag">'Algemene gegevens'!$B$35</definedName>
    <definedName name="naam_voorzitter_verantwoording">'Algemene gegevens'!$C$35</definedName>
    <definedName name="plaats_correspondentie_aanvraag">'Algemene gegevens'!$B$19</definedName>
    <definedName name="plaats_correspondentie_verantwoording">'Algemene gegevens'!$C$19</definedName>
    <definedName name="plaats_gevestigd_aanvraag">'Algemene gegevens'!$B$14</definedName>
    <definedName name="plaats_gevestigd_verantwoording">'Algemene gegevens'!$C$14</definedName>
    <definedName name="plaats_penningmeester_aanvraag">'Algemene gegevens'!$B$50</definedName>
    <definedName name="plaats_penningmeester_verantwoording">'Algemene gegevens'!$C$50</definedName>
    <definedName name="plaats_secretaris_aanvraag">'Algemene gegevens'!$B$44</definedName>
    <definedName name="plaats_secretaris_verantwoording">'Algemene gegevens'!$C$44</definedName>
    <definedName name="plaats_voorzitter_aanvraag">'Algemene gegevens'!$B$38</definedName>
    <definedName name="plaats_voorzitter_verantwoording">'Algemene gegevens'!$C$38</definedName>
    <definedName name="postcode_correspondentie_aanvraag">'Algemene gegevens'!$B$18</definedName>
    <definedName name="postcode_correspondentie_verantwoording">'Algemene gegevens'!$C$18</definedName>
    <definedName name="postcode_gevestigd_aanvraag">'Algemene gegevens'!$B$13</definedName>
    <definedName name="postcode_gevestigd_verantwoording">'Algemene gegevens'!$C$13</definedName>
    <definedName name="postcode_penningmeester_aanvraag">'Algemene gegevens'!$B$49</definedName>
    <definedName name="postcode_penningmeester_verantwoording">'Algemene gegevens'!$C$49</definedName>
    <definedName name="postcode_secretaris_aanvraag">'Algemene gegevens'!$B$43</definedName>
    <definedName name="postcode_secretaris_verantwoording">'Algemene gegevens'!$C$43</definedName>
    <definedName name="postcode_voorzitter_aanvraag">'Algemene gegevens'!$B$37</definedName>
    <definedName name="postcode_voorzitter_verantwoording">'Algemene gegevens'!$C$37</definedName>
    <definedName name="straat_nr_correspondentie_aanvraag">'Algemene gegevens'!$B$17</definedName>
    <definedName name="straat_nr_correspondentie_verantwoording">'Algemene gegevens'!$C$17</definedName>
    <definedName name="straat_nr_gevestigd_aanvraag">'Algemene gegevens'!$B$12</definedName>
    <definedName name="straat_nr_gevestigd_verantwoording">'Algemene gegevens'!$C$12</definedName>
    <definedName name="telefoon_contactpersoon_aanvraag">'Algemene gegevens'!$B$26</definedName>
    <definedName name="telefoon_contactpersoon_verantwoording">'Algemene gegevens'!$C$26</definedName>
    <definedName name="telefoonummer_algemeen_aanvraag">'Algemene gegevens'!$B$20</definedName>
    <definedName name="telefoonummer_algemeen_verantwoording">'Algemene gegevens'!$C$20</definedName>
    <definedName name="tenaamstelling_aanvraag">'Algemene gegevens'!$B$31</definedName>
    <definedName name="tenaamstelling_verantwoording">'Algemene gegevens'!$C$31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0" l="1"/>
  <c r="A27" i="30"/>
  <c r="A30" i="15"/>
  <c r="I26" i="30" l="1"/>
  <c r="I26" i="15"/>
  <c r="A63" i="22"/>
  <c r="J33" i="32" l="1"/>
  <c r="A14" i="22"/>
  <c r="B52" i="33"/>
  <c r="F138" i="3"/>
  <c r="E138" i="3"/>
  <c r="H25" i="1"/>
  <c r="H24" i="1"/>
  <c r="I175" i="34"/>
  <c r="I174" i="34"/>
  <c r="I173" i="34"/>
  <c r="I172" i="34"/>
  <c r="I171" i="34"/>
  <c r="I170" i="34"/>
  <c r="I169" i="34"/>
  <c r="I168" i="34"/>
  <c r="I167" i="34"/>
  <c r="I166" i="34"/>
  <c r="I165" i="34"/>
  <c r="I164" i="34"/>
  <c r="I163" i="34"/>
  <c r="I162" i="34"/>
  <c r="I161" i="34"/>
  <c r="I137" i="34"/>
  <c r="I136" i="34"/>
  <c r="I135" i="34"/>
  <c r="I134" i="34"/>
  <c r="I133" i="34"/>
  <c r="I132" i="34"/>
  <c r="I131" i="34"/>
  <c r="I130" i="34"/>
  <c r="I129" i="34"/>
  <c r="I128" i="34"/>
  <c r="I127" i="34"/>
  <c r="I126" i="34"/>
  <c r="I125" i="34"/>
  <c r="I124" i="34"/>
  <c r="I123" i="34"/>
  <c r="I99" i="34"/>
  <c r="I98" i="34"/>
  <c r="I97" i="34"/>
  <c r="I96" i="34"/>
  <c r="I95" i="34"/>
  <c r="I94" i="34"/>
  <c r="I93" i="34"/>
  <c r="I92" i="34"/>
  <c r="I91" i="34"/>
  <c r="I90" i="34"/>
  <c r="I89" i="34"/>
  <c r="I88" i="34"/>
  <c r="I87" i="34"/>
  <c r="I86" i="34"/>
  <c r="I85" i="34"/>
  <c r="I61" i="34"/>
  <c r="I60" i="34"/>
  <c r="I59" i="34"/>
  <c r="I58" i="34"/>
  <c r="I57" i="34"/>
  <c r="I56" i="34"/>
  <c r="I55" i="34"/>
  <c r="I54" i="34"/>
  <c r="I53" i="34"/>
  <c r="I52" i="34"/>
  <c r="I51" i="34"/>
  <c r="I50" i="34"/>
  <c r="I49" i="34"/>
  <c r="I48" i="34"/>
  <c r="I47" i="34"/>
  <c r="I23" i="34"/>
  <c r="I22" i="34"/>
  <c r="I21" i="34"/>
  <c r="I20" i="34"/>
  <c r="I19" i="34"/>
  <c r="I18" i="34"/>
  <c r="I17" i="34"/>
  <c r="I16" i="34"/>
  <c r="I15" i="34"/>
  <c r="I14" i="34"/>
  <c r="I13" i="34"/>
  <c r="I11" i="34"/>
  <c r="I10" i="34"/>
  <c r="I9" i="34"/>
  <c r="I12" i="34"/>
  <c r="I315" i="33"/>
  <c r="I327" i="33"/>
  <c r="I326" i="33"/>
  <c r="I325" i="33"/>
  <c r="I324" i="33"/>
  <c r="I323" i="33"/>
  <c r="I322" i="33"/>
  <c r="I321" i="33"/>
  <c r="I320" i="33"/>
  <c r="I319" i="33"/>
  <c r="I318" i="33"/>
  <c r="I317" i="33"/>
  <c r="I316" i="33"/>
  <c r="I314" i="33"/>
  <c r="I313" i="33"/>
  <c r="I289" i="33"/>
  <c r="I288" i="33"/>
  <c r="I287" i="33"/>
  <c r="I286" i="33"/>
  <c r="I285" i="33"/>
  <c r="I284" i="33"/>
  <c r="I283" i="33"/>
  <c r="I282" i="33"/>
  <c r="I281" i="33"/>
  <c r="I280" i="33"/>
  <c r="I279" i="33"/>
  <c r="I278" i="33"/>
  <c r="I277" i="33"/>
  <c r="I276" i="33"/>
  <c r="I275" i="33"/>
  <c r="I239" i="33"/>
  <c r="I238" i="33"/>
  <c r="I251" i="33"/>
  <c r="I250" i="33"/>
  <c r="I249" i="33"/>
  <c r="I248" i="33"/>
  <c r="I247" i="33"/>
  <c r="I246" i="33"/>
  <c r="I245" i="33"/>
  <c r="I244" i="33"/>
  <c r="I243" i="33"/>
  <c r="I242" i="33"/>
  <c r="I241" i="33"/>
  <c r="I240" i="33"/>
  <c r="I237" i="33"/>
  <c r="I201" i="33"/>
  <c r="I200" i="33"/>
  <c r="I213" i="33"/>
  <c r="I212" i="33"/>
  <c r="I211" i="33"/>
  <c r="I210" i="33"/>
  <c r="I209" i="33"/>
  <c r="I208" i="33"/>
  <c r="I207" i="33"/>
  <c r="I206" i="33"/>
  <c r="I205" i="33"/>
  <c r="I204" i="33"/>
  <c r="I203" i="33"/>
  <c r="I202" i="33"/>
  <c r="I199" i="33"/>
  <c r="I162" i="33"/>
  <c r="I161" i="33"/>
  <c r="I175" i="33"/>
  <c r="I174" i="33"/>
  <c r="I173" i="33"/>
  <c r="I172" i="33"/>
  <c r="I171" i="33"/>
  <c r="I170" i="33"/>
  <c r="I169" i="33"/>
  <c r="I168" i="33"/>
  <c r="I167" i="33"/>
  <c r="I166" i="33"/>
  <c r="I165" i="33"/>
  <c r="I164" i="33"/>
  <c r="I163" i="33"/>
  <c r="I137" i="33"/>
  <c r="I136" i="33"/>
  <c r="I135" i="33"/>
  <c r="I134" i="33"/>
  <c r="I133" i="33"/>
  <c r="I132" i="33"/>
  <c r="I131" i="33"/>
  <c r="I130" i="33"/>
  <c r="I129" i="33"/>
  <c r="I128" i="33"/>
  <c r="I127" i="33"/>
  <c r="I126" i="33"/>
  <c r="I125" i="33"/>
  <c r="I124" i="33"/>
  <c r="I123" i="33"/>
  <c r="I99" i="33"/>
  <c r="I91" i="33"/>
  <c r="I90" i="33"/>
  <c r="I98" i="33"/>
  <c r="I97" i="33"/>
  <c r="I96" i="33"/>
  <c r="I95" i="33"/>
  <c r="I94" i="33"/>
  <c r="I93" i="33"/>
  <c r="I92" i="33"/>
  <c r="I89" i="33"/>
  <c r="I88" i="33"/>
  <c r="I87" i="33"/>
  <c r="I86" i="33"/>
  <c r="I85" i="33"/>
  <c r="I58" i="33"/>
  <c r="I57" i="33"/>
  <c r="I56" i="33"/>
  <c r="I55" i="33"/>
  <c r="I54" i="33"/>
  <c r="I53" i="33"/>
  <c r="I61" i="33"/>
  <c r="I60" i="33"/>
  <c r="I59" i="33"/>
  <c r="I23" i="33"/>
  <c r="I22" i="33"/>
  <c r="I21" i="33"/>
  <c r="I18" i="33"/>
  <c r="I20" i="33"/>
  <c r="I19" i="33"/>
  <c r="I17" i="33"/>
  <c r="I16" i="33"/>
  <c r="I15" i="33"/>
  <c r="I14" i="33"/>
  <c r="I13" i="33"/>
  <c r="I12" i="33"/>
  <c r="I11" i="33"/>
  <c r="I10" i="33"/>
  <c r="I9" i="33"/>
  <c r="J27" i="32"/>
  <c r="J26" i="32"/>
  <c r="J25" i="32"/>
  <c r="J24" i="32"/>
  <c r="J23" i="32"/>
  <c r="J19" i="32"/>
  <c r="J18" i="32"/>
  <c r="J17" i="32"/>
  <c r="J16" i="32"/>
  <c r="J15" i="32"/>
  <c r="J14" i="32"/>
  <c r="J13" i="32"/>
  <c r="J12" i="32"/>
  <c r="J11" i="32"/>
  <c r="M41" i="30"/>
  <c r="M40" i="30"/>
  <c r="M45" i="30"/>
  <c r="M39" i="30"/>
  <c r="M38" i="30"/>
  <c r="M37" i="30"/>
  <c r="M36" i="30"/>
  <c r="M35" i="30"/>
  <c r="M34" i="30"/>
  <c r="M33" i="30"/>
  <c r="M32" i="30"/>
  <c r="M31" i="30"/>
  <c r="M30" i="30"/>
  <c r="M29" i="30"/>
  <c r="M28" i="30"/>
  <c r="H23" i="1"/>
  <c r="H22" i="1"/>
  <c r="H21" i="1"/>
  <c r="H17" i="1"/>
  <c r="H16" i="1"/>
  <c r="H15" i="1"/>
  <c r="H14" i="1"/>
  <c r="H13" i="1"/>
  <c r="H12" i="1"/>
  <c r="H11" i="1"/>
  <c r="H10" i="1"/>
  <c r="H9" i="1"/>
  <c r="M44" i="15"/>
  <c r="M43" i="15"/>
  <c r="G172" i="16"/>
  <c r="G171" i="16"/>
  <c r="G170" i="16"/>
  <c r="G169" i="16"/>
  <c r="G168" i="16"/>
  <c r="G167" i="16"/>
  <c r="G166" i="16"/>
  <c r="G165" i="16"/>
  <c r="G164" i="16"/>
  <c r="G163" i="16"/>
  <c r="G162" i="16"/>
  <c r="G161" i="16"/>
  <c r="G160" i="16"/>
  <c r="G159" i="16"/>
  <c r="G158" i="16"/>
  <c r="G134" i="16"/>
  <c r="G133" i="16"/>
  <c r="G132" i="16"/>
  <c r="G131" i="16"/>
  <c r="G130" i="16"/>
  <c r="G129" i="16"/>
  <c r="G128" i="16"/>
  <c r="G127" i="16"/>
  <c r="G126" i="16"/>
  <c r="G125" i="16"/>
  <c r="G124" i="16"/>
  <c r="G123" i="16"/>
  <c r="G122" i="16"/>
  <c r="G121" i="16"/>
  <c r="G120" i="16"/>
  <c r="G96" i="16"/>
  <c r="G95" i="16"/>
  <c r="G94" i="16"/>
  <c r="G93" i="16"/>
  <c r="G92" i="16"/>
  <c r="G91" i="16"/>
  <c r="G90" i="16"/>
  <c r="G89" i="16"/>
  <c r="G88" i="16"/>
  <c r="G87" i="16"/>
  <c r="G86" i="16"/>
  <c r="G85" i="16"/>
  <c r="G84" i="16"/>
  <c r="G83" i="16"/>
  <c r="G82" i="16"/>
  <c r="G58" i="16"/>
  <c r="G57" i="16"/>
  <c r="G56" i="16"/>
  <c r="G55" i="16"/>
  <c r="G54" i="16"/>
  <c r="G53" i="16"/>
  <c r="G52" i="16"/>
  <c r="G51" i="16"/>
  <c r="G50" i="16"/>
  <c r="G49" i="16"/>
  <c r="G48" i="16"/>
  <c r="G47" i="16"/>
  <c r="G46" i="16"/>
  <c r="G45" i="16"/>
  <c r="G44" i="16"/>
  <c r="G22" i="16"/>
  <c r="G21" i="16"/>
  <c r="G20" i="16"/>
  <c r="G19" i="16"/>
  <c r="G18" i="16"/>
  <c r="G17" i="16"/>
  <c r="G16" i="16"/>
  <c r="G15" i="16"/>
  <c r="G14" i="16"/>
  <c r="G13" i="16"/>
  <c r="G12" i="16"/>
  <c r="G11" i="16"/>
  <c r="G10" i="16"/>
  <c r="G9" i="16"/>
  <c r="G8" i="16"/>
  <c r="G325" i="3"/>
  <c r="G324" i="3"/>
  <c r="G323" i="3"/>
  <c r="G322" i="3"/>
  <c r="G321" i="3"/>
  <c r="G320" i="3"/>
  <c r="G319" i="3"/>
  <c r="G318" i="3"/>
  <c r="G317" i="3"/>
  <c r="G316" i="3"/>
  <c r="G315" i="3"/>
  <c r="G314" i="3"/>
  <c r="G288" i="3"/>
  <c r="G287" i="3"/>
  <c r="G286" i="3"/>
  <c r="G285" i="3"/>
  <c r="G284" i="3"/>
  <c r="G283" i="3"/>
  <c r="G282" i="3"/>
  <c r="G281" i="3"/>
  <c r="G280" i="3"/>
  <c r="G279" i="3"/>
  <c r="G278" i="3"/>
  <c r="G277" i="3"/>
  <c r="G276" i="3"/>
  <c r="G250" i="3"/>
  <c r="G249" i="3"/>
  <c r="G248" i="3"/>
  <c r="G247" i="3"/>
  <c r="G246" i="3"/>
  <c r="G245" i="3"/>
  <c r="G244" i="3"/>
  <c r="G243" i="3"/>
  <c r="G242" i="3"/>
  <c r="G241" i="3"/>
  <c r="G240" i="3"/>
  <c r="G239" i="3"/>
  <c r="G238" i="3"/>
  <c r="G212" i="3"/>
  <c r="G211" i="3"/>
  <c r="G210" i="3"/>
  <c r="G209" i="3"/>
  <c r="G208" i="3"/>
  <c r="G207" i="3"/>
  <c r="G206" i="3"/>
  <c r="G205" i="3"/>
  <c r="G204" i="3"/>
  <c r="G203" i="3"/>
  <c r="G202" i="3"/>
  <c r="G201" i="3"/>
  <c r="G174" i="3"/>
  <c r="G173" i="3"/>
  <c r="G172" i="3"/>
  <c r="G171" i="3"/>
  <c r="G170" i="3"/>
  <c r="G169" i="3"/>
  <c r="G168" i="3"/>
  <c r="G167" i="3"/>
  <c r="G166" i="3"/>
  <c r="G165" i="3"/>
  <c r="G164" i="3"/>
  <c r="G163" i="3"/>
  <c r="G162" i="3"/>
  <c r="G136" i="3"/>
  <c r="G135" i="3"/>
  <c r="G134" i="3"/>
  <c r="G133" i="3"/>
  <c r="G132" i="3"/>
  <c r="G131" i="3"/>
  <c r="G130" i="3"/>
  <c r="G129" i="3"/>
  <c r="G128" i="3"/>
  <c r="G127" i="3"/>
  <c r="G126" i="3"/>
  <c r="G125" i="3"/>
  <c r="G124" i="3"/>
  <c r="G123" i="3"/>
  <c r="G122" i="3"/>
  <c r="G98" i="3"/>
  <c r="G90" i="3"/>
  <c r="G89" i="3"/>
  <c r="G60" i="3"/>
  <c r="G59" i="3"/>
  <c r="G58" i="3"/>
  <c r="G22" i="3"/>
  <c r="G21" i="3"/>
  <c r="G20" i="3"/>
  <c r="G17" i="3"/>
  <c r="C25" i="1"/>
  <c r="C24" i="1"/>
  <c r="C23" i="1"/>
  <c r="C22" i="1"/>
  <c r="C21" i="1"/>
  <c r="C17" i="1"/>
  <c r="C16" i="1"/>
  <c r="C15" i="1"/>
  <c r="C14" i="1"/>
  <c r="C13" i="1"/>
  <c r="C12" i="1"/>
  <c r="C11" i="1"/>
  <c r="C10" i="1"/>
  <c r="C9" i="1"/>
  <c r="B51" i="3"/>
  <c r="B61" i="33"/>
  <c r="B60" i="33"/>
  <c r="B59" i="33"/>
  <c r="B58" i="33"/>
  <c r="B57" i="33"/>
  <c r="B56" i="33"/>
  <c r="B55" i="33"/>
  <c r="B54" i="33"/>
  <c r="B53" i="33"/>
  <c r="B51" i="33"/>
  <c r="B50" i="33"/>
  <c r="B49" i="33"/>
  <c r="B48" i="33"/>
  <c r="B47" i="33"/>
  <c r="B50" i="3" l="1"/>
  <c r="B49" i="3"/>
  <c r="B48" i="3"/>
  <c r="B47" i="3"/>
  <c r="B46" i="3"/>
  <c r="B59" i="22"/>
  <c r="B54" i="22"/>
  <c r="B327" i="33" l="1"/>
  <c r="B326" i="33"/>
  <c r="B325" i="33"/>
  <c r="B324" i="33"/>
  <c r="B323" i="33"/>
  <c r="B322" i="33"/>
  <c r="B321" i="33"/>
  <c r="B320" i="33"/>
  <c r="B319" i="33"/>
  <c r="B318" i="33"/>
  <c r="B317" i="33"/>
  <c r="B316" i="33"/>
  <c r="B315" i="33"/>
  <c r="B314" i="33"/>
  <c r="B313" i="33"/>
  <c r="B175" i="34"/>
  <c r="B174" i="34"/>
  <c r="B173" i="34"/>
  <c r="B172" i="34"/>
  <c r="B171" i="34"/>
  <c r="B170" i="34"/>
  <c r="B169" i="34"/>
  <c r="B168" i="34"/>
  <c r="B167" i="34"/>
  <c r="B166" i="34"/>
  <c r="B165" i="34"/>
  <c r="B164" i="34"/>
  <c r="B163" i="34"/>
  <c r="B162" i="34"/>
  <c r="B161" i="34"/>
  <c r="B137" i="34"/>
  <c r="B136" i="34"/>
  <c r="B135" i="34"/>
  <c r="B134" i="34"/>
  <c r="B133" i="34"/>
  <c r="B132" i="34"/>
  <c r="B131" i="34"/>
  <c r="B130" i="34"/>
  <c r="B129" i="34"/>
  <c r="B128" i="34"/>
  <c r="B127" i="34"/>
  <c r="B126" i="34"/>
  <c r="B125" i="34"/>
  <c r="B124" i="34"/>
  <c r="B123" i="34"/>
  <c r="B99" i="34"/>
  <c r="B98" i="34"/>
  <c r="B97" i="34"/>
  <c r="B96" i="34"/>
  <c r="B95" i="34"/>
  <c r="B94" i="34"/>
  <c r="B93" i="34"/>
  <c r="B92" i="34"/>
  <c r="B91" i="34"/>
  <c r="B90" i="34"/>
  <c r="B89" i="34"/>
  <c r="B88" i="34"/>
  <c r="B87" i="34"/>
  <c r="B86" i="34"/>
  <c r="B85" i="34"/>
  <c r="B61" i="34"/>
  <c r="B60" i="34"/>
  <c r="B59" i="34"/>
  <c r="B58" i="34"/>
  <c r="B57" i="34"/>
  <c r="B56" i="34"/>
  <c r="B55" i="34"/>
  <c r="B54" i="34"/>
  <c r="B53" i="34"/>
  <c r="B52" i="34"/>
  <c r="B51" i="34"/>
  <c r="B50" i="34"/>
  <c r="B49" i="34"/>
  <c r="B48" i="34"/>
  <c r="B47" i="34"/>
  <c r="B23" i="34"/>
  <c r="B22" i="34"/>
  <c r="B21" i="34"/>
  <c r="B20" i="34"/>
  <c r="B19" i="34"/>
  <c r="B18" i="34"/>
  <c r="B17" i="34"/>
  <c r="B16" i="34"/>
  <c r="B15" i="34"/>
  <c r="B14" i="34"/>
  <c r="B13" i="34"/>
  <c r="B12" i="34"/>
  <c r="B11" i="34"/>
  <c r="B10" i="34"/>
  <c r="B9" i="34"/>
  <c r="B289" i="33"/>
  <c r="B288" i="33"/>
  <c r="B287" i="33"/>
  <c r="B286" i="33"/>
  <c r="B285" i="33"/>
  <c r="B284" i="33"/>
  <c r="B283" i="33"/>
  <c r="B282" i="33"/>
  <c r="B281" i="33"/>
  <c r="B280" i="33"/>
  <c r="B279" i="33"/>
  <c r="B278" i="33"/>
  <c r="B277" i="33"/>
  <c r="B276" i="33"/>
  <c r="B275" i="33"/>
  <c r="B251" i="33"/>
  <c r="B250" i="33"/>
  <c r="B249" i="33"/>
  <c r="B248" i="33"/>
  <c r="B247" i="33"/>
  <c r="B246" i="33"/>
  <c r="B245" i="33"/>
  <c r="B244" i="33"/>
  <c r="B243" i="33"/>
  <c r="B242" i="33"/>
  <c r="B241" i="33"/>
  <c r="B240" i="33"/>
  <c r="B239" i="33"/>
  <c r="B238" i="33"/>
  <c r="B237" i="33"/>
  <c r="B213" i="33"/>
  <c r="B212" i="33"/>
  <c r="B211" i="33"/>
  <c r="B210" i="33"/>
  <c r="B209" i="33"/>
  <c r="B208" i="33"/>
  <c r="B207" i="33"/>
  <c r="B206" i="33"/>
  <c r="B205" i="33"/>
  <c r="B204" i="33"/>
  <c r="B203" i="33"/>
  <c r="B202" i="33"/>
  <c r="B201" i="33"/>
  <c r="B200" i="33"/>
  <c r="B199" i="33"/>
  <c r="B175" i="33"/>
  <c r="B174" i="33"/>
  <c r="B173" i="33"/>
  <c r="B172" i="33"/>
  <c r="B171" i="33"/>
  <c r="B170" i="33"/>
  <c r="B169" i="33"/>
  <c r="B168" i="33"/>
  <c r="B167" i="33"/>
  <c r="B166" i="33"/>
  <c r="B165" i="33"/>
  <c r="B164" i="33"/>
  <c r="B163" i="33"/>
  <c r="B162" i="33"/>
  <c r="B161" i="33"/>
  <c r="B137" i="33"/>
  <c r="B136" i="33"/>
  <c r="B135" i="33"/>
  <c r="B134" i="33"/>
  <c r="B133" i="33"/>
  <c r="B132" i="33"/>
  <c r="B131" i="33"/>
  <c r="B130" i="33"/>
  <c r="B129" i="33"/>
  <c r="B128" i="33"/>
  <c r="B127" i="33"/>
  <c r="B126" i="33"/>
  <c r="B125" i="33"/>
  <c r="B124" i="33"/>
  <c r="B123" i="33"/>
  <c r="B99" i="33"/>
  <c r="B98" i="33"/>
  <c r="B97" i="33"/>
  <c r="B96" i="33"/>
  <c r="B95" i="33"/>
  <c r="B94" i="33"/>
  <c r="B93" i="33"/>
  <c r="B92" i="33"/>
  <c r="B91" i="33"/>
  <c r="B90" i="33"/>
  <c r="B89" i="33"/>
  <c r="B88" i="33"/>
  <c r="B87" i="33"/>
  <c r="B86" i="33"/>
  <c r="B85" i="33"/>
  <c r="B23" i="33"/>
  <c r="B22" i="33"/>
  <c r="B21" i="33"/>
  <c r="B20" i="33"/>
  <c r="B19" i="33"/>
  <c r="B18" i="33"/>
  <c r="B17" i="33"/>
  <c r="B16" i="33"/>
  <c r="B15" i="33"/>
  <c r="B14" i="33"/>
  <c r="B13" i="33"/>
  <c r="B12" i="33"/>
  <c r="B11" i="33"/>
  <c r="B10" i="33"/>
  <c r="B9" i="33"/>
  <c r="C41" i="30"/>
  <c r="C40" i="30"/>
  <c r="C39" i="30"/>
  <c r="C38" i="30"/>
  <c r="C37" i="30"/>
  <c r="C36" i="30"/>
  <c r="C35" i="30"/>
  <c r="C34" i="30"/>
  <c r="C33" i="30"/>
  <c r="C32" i="30"/>
  <c r="C31" i="30"/>
  <c r="C30" i="30"/>
  <c r="C29" i="30"/>
  <c r="C28" i="30"/>
  <c r="A5" i="35" l="1"/>
  <c r="A34" i="22"/>
  <c r="A41" i="22" l="1"/>
  <c r="A10" i="22"/>
  <c r="A5" i="1"/>
  <c r="A5" i="18"/>
  <c r="E156" i="16"/>
  <c r="C156" i="16"/>
  <c r="E118" i="16"/>
  <c r="C118" i="16"/>
  <c r="E80" i="16"/>
  <c r="C80" i="16"/>
  <c r="E42" i="16"/>
  <c r="C42" i="16"/>
  <c r="E6" i="16"/>
  <c r="C6" i="16"/>
  <c r="E309" i="3"/>
  <c r="C309" i="3"/>
  <c r="E272" i="3"/>
  <c r="C272" i="3"/>
  <c r="E234" i="3"/>
  <c r="C234" i="3"/>
  <c r="E196" i="3"/>
  <c r="C196" i="3"/>
  <c r="E158" i="3"/>
  <c r="C158" i="3"/>
  <c r="E120" i="3"/>
  <c r="C120" i="3"/>
  <c r="E82" i="3"/>
  <c r="C82" i="3"/>
  <c r="E44" i="3"/>
  <c r="C44" i="3"/>
  <c r="E6" i="3"/>
  <c r="F7" i="1"/>
  <c r="D7" i="1"/>
  <c r="G12" i="1"/>
  <c r="F12" i="1"/>
  <c r="F174" i="16"/>
  <c r="G25" i="1" s="1"/>
  <c r="E174" i="16"/>
  <c r="F25" i="1" s="1"/>
  <c r="F136" i="16"/>
  <c r="G24" i="1" s="1"/>
  <c r="E136" i="16"/>
  <c r="F24" i="1" s="1"/>
  <c r="F98" i="16"/>
  <c r="G23" i="1" s="1"/>
  <c r="E98" i="16"/>
  <c r="F23" i="1" s="1"/>
  <c r="F60" i="16"/>
  <c r="G22" i="1" s="1"/>
  <c r="E60" i="16"/>
  <c r="F22" i="1" s="1"/>
  <c r="F24" i="16"/>
  <c r="G21" i="1" s="1"/>
  <c r="E24" i="16"/>
  <c r="F21" i="1" s="1"/>
  <c r="F327" i="3"/>
  <c r="G17" i="1" s="1"/>
  <c r="E327" i="3"/>
  <c r="F17" i="1" s="1"/>
  <c r="F290" i="3"/>
  <c r="G16" i="1" s="1"/>
  <c r="E290" i="3"/>
  <c r="F16" i="1" s="1"/>
  <c r="F252" i="3"/>
  <c r="G15" i="1" s="1"/>
  <c r="E252" i="3"/>
  <c r="F15" i="1" s="1"/>
  <c r="F214" i="3"/>
  <c r="G14" i="1" s="1"/>
  <c r="E214" i="3"/>
  <c r="F14" i="1" s="1"/>
  <c r="F176" i="3"/>
  <c r="G13" i="1" s="1"/>
  <c r="E176" i="3"/>
  <c r="F13" i="1" s="1"/>
  <c r="F100" i="3"/>
  <c r="G11" i="1" s="1"/>
  <c r="E100" i="3"/>
  <c r="F11" i="1" s="1"/>
  <c r="F62" i="3"/>
  <c r="G10" i="1" s="1"/>
  <c r="E62" i="3"/>
  <c r="F10" i="1" s="1"/>
  <c r="F24" i="3"/>
  <c r="G9" i="1" s="1"/>
  <c r="E24" i="3"/>
  <c r="F9" i="1" s="1"/>
  <c r="C6" i="3"/>
  <c r="G27" i="1" l="1"/>
  <c r="F19" i="1"/>
  <c r="G19" i="1"/>
  <c r="F27" i="1"/>
  <c r="G29" i="1" l="1"/>
  <c r="F29" i="1"/>
  <c r="F33" i="1" s="1"/>
  <c r="G31" i="1" l="1"/>
  <c r="G33" i="1" s="1"/>
  <c r="A44" i="36" l="1"/>
  <c r="A50" i="36" s="1"/>
  <c r="A43" i="36"/>
  <c r="A49" i="36" s="1"/>
  <c r="A42" i="36"/>
  <c r="A48" i="36" s="1"/>
  <c r="A41" i="36"/>
  <c r="A47" i="36" s="1"/>
  <c r="C6" i="36"/>
  <c r="C4" i="36"/>
  <c r="I24" i="30" l="1"/>
  <c r="I24" i="15"/>
  <c r="B3" i="22" l="1"/>
  <c r="A2" i="22" l="1"/>
  <c r="A2" i="18"/>
  <c r="A2" i="35"/>
  <c r="A1" i="35"/>
  <c r="D33" i="21"/>
  <c r="C33" i="21"/>
  <c r="H31" i="21"/>
  <c r="G28" i="21" s="1"/>
  <c r="G31" i="21" s="1"/>
  <c r="H28" i="31" s="1"/>
  <c r="D27" i="21"/>
  <c r="C27" i="21"/>
  <c r="H26" i="21"/>
  <c r="G26" i="21"/>
  <c r="H20" i="21"/>
  <c r="G20" i="21"/>
  <c r="D18" i="21"/>
  <c r="H13" i="21"/>
  <c r="G13" i="21"/>
  <c r="C18" i="21"/>
  <c r="D2" i="16"/>
  <c r="A2" i="16"/>
  <c r="A1" i="16"/>
  <c r="D2" i="3"/>
  <c r="A2" i="3"/>
  <c r="A1" i="3"/>
  <c r="A2" i="21"/>
  <c r="A1" i="21"/>
  <c r="A2" i="1"/>
  <c r="A1" i="1"/>
  <c r="C6" i="33"/>
  <c r="G6" i="33"/>
  <c r="H26" i="31"/>
  <c r="G26" i="31"/>
  <c r="H20" i="31"/>
  <c r="G20" i="31"/>
  <c r="H13" i="31"/>
  <c r="G13" i="31"/>
  <c r="D33" i="31"/>
  <c r="C33" i="31"/>
  <c r="D27" i="31"/>
  <c r="D18" i="31"/>
  <c r="C27" i="31"/>
  <c r="A2" i="34"/>
  <c r="A1" i="34"/>
  <c r="A2" i="33"/>
  <c r="A1" i="33"/>
  <c r="A2" i="32"/>
  <c r="A1" i="32"/>
  <c r="A2" i="31"/>
  <c r="A1" i="31"/>
  <c r="A2" i="30"/>
  <c r="A65" i="22"/>
  <c r="A48" i="22"/>
  <c r="A61" i="22"/>
  <c r="B58" i="22"/>
  <c r="B53" i="22"/>
  <c r="B21" i="22"/>
  <c r="B56" i="22"/>
  <c r="B51" i="22"/>
  <c r="A45" i="22"/>
  <c r="B27" i="22"/>
  <c r="A37" i="22"/>
  <c r="A18" i="22"/>
  <c r="A33" i="22"/>
  <c r="K37" i="30"/>
  <c r="G34" i="30"/>
  <c r="I25" i="30"/>
  <c r="B25" i="30"/>
  <c r="B24" i="30"/>
  <c r="I23" i="30"/>
  <c r="B23" i="30"/>
  <c r="B22" i="30"/>
  <c r="B21" i="30"/>
  <c r="I20" i="30"/>
  <c r="H19" i="30"/>
  <c r="G19" i="30"/>
  <c r="D19" i="30"/>
  <c r="B19" i="30"/>
  <c r="H18" i="30"/>
  <c r="G18" i="30"/>
  <c r="D18" i="30"/>
  <c r="B18" i="30"/>
  <c r="H17" i="30"/>
  <c r="G17" i="30"/>
  <c r="D17" i="30"/>
  <c r="B17" i="30"/>
  <c r="H11" i="30"/>
  <c r="B11" i="30"/>
  <c r="H10" i="30"/>
  <c r="I21" i="30"/>
  <c r="A14" i="15"/>
  <c r="C33" i="32"/>
  <c r="A1" i="22"/>
  <c r="B10" i="30"/>
  <c r="A1" i="30"/>
  <c r="A13" i="30"/>
  <c r="A33" i="32"/>
  <c r="E45" i="30"/>
  <c r="C18" i="31"/>
  <c r="E19" i="33"/>
  <c r="H9" i="32"/>
  <c r="H7" i="32"/>
  <c r="D7" i="32"/>
  <c r="G10" i="32"/>
  <c r="I10" i="32" s="1"/>
  <c r="F10" i="32"/>
  <c r="H10" i="32" s="1"/>
  <c r="A5" i="32"/>
  <c r="D236" i="33"/>
  <c r="D274" i="33" s="1"/>
  <c r="C236" i="33"/>
  <c r="G7" i="33"/>
  <c r="G45" i="33" s="1"/>
  <c r="G83" i="33" s="1"/>
  <c r="E121" i="33"/>
  <c r="E235" i="33" s="1"/>
  <c r="E273" i="33" s="1"/>
  <c r="E311" i="33" s="1"/>
  <c r="C121" i="33"/>
  <c r="C235" i="33" s="1"/>
  <c r="C273" i="33" s="1"/>
  <c r="C311" i="33" s="1"/>
  <c r="G7" i="34"/>
  <c r="G45" i="34" s="1"/>
  <c r="G83" i="34" s="1"/>
  <c r="E121" i="34"/>
  <c r="E159" i="34" s="1"/>
  <c r="C121" i="34"/>
  <c r="D8" i="34"/>
  <c r="D122" i="34" s="1"/>
  <c r="D139" i="34" s="1"/>
  <c r="E26" i="32" s="1"/>
  <c r="C8" i="34"/>
  <c r="C122" i="34" s="1"/>
  <c r="F175" i="34"/>
  <c r="E175" i="34"/>
  <c r="F174" i="34"/>
  <c r="E174" i="34"/>
  <c r="F173" i="34"/>
  <c r="E173" i="34"/>
  <c r="F172" i="34"/>
  <c r="E172" i="34"/>
  <c r="F171" i="34"/>
  <c r="E171" i="34"/>
  <c r="F170" i="34"/>
  <c r="E170" i="34"/>
  <c r="F169" i="34"/>
  <c r="E169" i="34"/>
  <c r="F168" i="34"/>
  <c r="E168" i="34"/>
  <c r="F167" i="34"/>
  <c r="E167" i="34"/>
  <c r="F166" i="34"/>
  <c r="E166" i="34"/>
  <c r="F165" i="34"/>
  <c r="E165" i="34"/>
  <c r="F164" i="34"/>
  <c r="E164" i="34"/>
  <c r="F163" i="34"/>
  <c r="E163" i="34"/>
  <c r="F162" i="34"/>
  <c r="E162" i="34"/>
  <c r="F161" i="34"/>
  <c r="E161" i="34"/>
  <c r="F137" i="34"/>
  <c r="E137" i="34"/>
  <c r="F136" i="34"/>
  <c r="E136" i="34"/>
  <c r="F135" i="34"/>
  <c r="E135" i="34"/>
  <c r="F134" i="34"/>
  <c r="E134" i="34"/>
  <c r="F133" i="34"/>
  <c r="E133" i="34"/>
  <c r="F132" i="34"/>
  <c r="E132" i="34"/>
  <c r="F131" i="34"/>
  <c r="E131" i="34"/>
  <c r="F130" i="34"/>
  <c r="E130" i="34"/>
  <c r="F129" i="34"/>
  <c r="E129" i="34"/>
  <c r="F128" i="34"/>
  <c r="E128" i="34"/>
  <c r="F127" i="34"/>
  <c r="E127" i="34"/>
  <c r="F126" i="34"/>
  <c r="E126" i="34"/>
  <c r="F125" i="34"/>
  <c r="E125" i="34"/>
  <c r="F124" i="34"/>
  <c r="E124" i="34"/>
  <c r="F123" i="34"/>
  <c r="E123" i="34"/>
  <c r="F99" i="34"/>
  <c r="E99" i="34"/>
  <c r="F98" i="34"/>
  <c r="E98" i="34"/>
  <c r="F97" i="34"/>
  <c r="E97" i="34"/>
  <c r="F96" i="34"/>
  <c r="E96" i="34"/>
  <c r="F95" i="34"/>
  <c r="E95" i="34"/>
  <c r="F94" i="34"/>
  <c r="E94" i="34"/>
  <c r="F93" i="34"/>
  <c r="E93" i="34"/>
  <c r="F92" i="34"/>
  <c r="E92" i="34"/>
  <c r="F91" i="34"/>
  <c r="E91" i="34"/>
  <c r="F90" i="34"/>
  <c r="E90" i="34"/>
  <c r="F89" i="34"/>
  <c r="E89" i="34"/>
  <c r="F88" i="34"/>
  <c r="E88" i="34"/>
  <c r="F87" i="34"/>
  <c r="E87" i="34"/>
  <c r="F86" i="34"/>
  <c r="E86" i="34"/>
  <c r="F85" i="34"/>
  <c r="E85" i="34"/>
  <c r="F61" i="34"/>
  <c r="E61" i="34"/>
  <c r="F60" i="34"/>
  <c r="E60" i="34"/>
  <c r="F59" i="34"/>
  <c r="E59" i="34"/>
  <c r="F58" i="34"/>
  <c r="E58" i="34"/>
  <c r="F57" i="34"/>
  <c r="E57" i="34"/>
  <c r="F56" i="34"/>
  <c r="E56" i="34"/>
  <c r="F55" i="34"/>
  <c r="E55" i="34"/>
  <c r="F54" i="34"/>
  <c r="E54" i="34"/>
  <c r="F53" i="34"/>
  <c r="E53" i="34"/>
  <c r="F52" i="34"/>
  <c r="E52" i="34"/>
  <c r="F51" i="34"/>
  <c r="E51" i="34"/>
  <c r="F50" i="34"/>
  <c r="E50" i="34"/>
  <c r="F49" i="34"/>
  <c r="E49" i="34"/>
  <c r="F48" i="34"/>
  <c r="E48" i="34"/>
  <c r="F47" i="34"/>
  <c r="E47" i="34"/>
  <c r="F23" i="34"/>
  <c r="E23" i="34"/>
  <c r="F22" i="34"/>
  <c r="E22" i="34"/>
  <c r="F21" i="34"/>
  <c r="E21" i="34"/>
  <c r="F20" i="34"/>
  <c r="E20" i="34"/>
  <c r="F19" i="34"/>
  <c r="E19" i="34"/>
  <c r="F18" i="34"/>
  <c r="E18" i="34"/>
  <c r="F17" i="34"/>
  <c r="E17" i="34"/>
  <c r="F16" i="34"/>
  <c r="E16" i="34"/>
  <c r="F15" i="34"/>
  <c r="E15" i="34"/>
  <c r="F14" i="34"/>
  <c r="E14" i="34"/>
  <c r="F13" i="34"/>
  <c r="E13" i="34"/>
  <c r="F12" i="34"/>
  <c r="E12" i="34"/>
  <c r="F11" i="34"/>
  <c r="E11" i="34"/>
  <c r="F10" i="34"/>
  <c r="E10" i="34"/>
  <c r="F9" i="34"/>
  <c r="E9" i="34"/>
  <c r="G158" i="34"/>
  <c r="C158" i="34"/>
  <c r="G119" i="34"/>
  <c r="C119" i="34"/>
  <c r="E45" i="34"/>
  <c r="E83" i="34" s="1"/>
  <c r="C45" i="34"/>
  <c r="C83" i="34" s="1"/>
  <c r="G82" i="34"/>
  <c r="C82" i="34"/>
  <c r="G44" i="34"/>
  <c r="C44" i="34"/>
  <c r="G6" i="34"/>
  <c r="C6" i="34"/>
  <c r="F327" i="33"/>
  <c r="E327" i="33"/>
  <c r="F326" i="33"/>
  <c r="E326" i="33"/>
  <c r="F325" i="33"/>
  <c r="E325" i="33"/>
  <c r="F324" i="33"/>
  <c r="E324" i="33"/>
  <c r="F323" i="33"/>
  <c r="E323" i="33"/>
  <c r="F322" i="33"/>
  <c r="E322" i="33"/>
  <c r="F321" i="33"/>
  <c r="E321" i="33"/>
  <c r="F320" i="33"/>
  <c r="E320" i="33"/>
  <c r="F319" i="33"/>
  <c r="E319" i="33"/>
  <c r="F318" i="33"/>
  <c r="E318" i="33"/>
  <c r="F317" i="33"/>
  <c r="E317" i="33"/>
  <c r="F316" i="33"/>
  <c r="E316" i="33"/>
  <c r="F315" i="33"/>
  <c r="E315" i="33"/>
  <c r="F314" i="33"/>
  <c r="E314" i="33"/>
  <c r="F313" i="33"/>
  <c r="E313" i="33"/>
  <c r="F289" i="33"/>
  <c r="E289" i="33"/>
  <c r="F288" i="33"/>
  <c r="E288" i="33"/>
  <c r="F287" i="33"/>
  <c r="E287" i="33"/>
  <c r="F286" i="33"/>
  <c r="E286" i="33"/>
  <c r="F285" i="33"/>
  <c r="E285" i="33"/>
  <c r="F284" i="33"/>
  <c r="E284" i="33"/>
  <c r="F283" i="33"/>
  <c r="E283" i="33"/>
  <c r="F282" i="33"/>
  <c r="E282" i="33"/>
  <c r="F281" i="33"/>
  <c r="E281" i="33"/>
  <c r="F280" i="33"/>
  <c r="E280" i="33"/>
  <c r="F279" i="33"/>
  <c r="E279" i="33"/>
  <c r="F278" i="33"/>
  <c r="E278" i="33"/>
  <c r="F277" i="33"/>
  <c r="E277" i="33"/>
  <c r="F276" i="33"/>
  <c r="E276" i="33"/>
  <c r="F275" i="33"/>
  <c r="E275" i="33"/>
  <c r="F251" i="33"/>
  <c r="E251" i="33"/>
  <c r="F250" i="33"/>
  <c r="E250" i="33"/>
  <c r="F249" i="33"/>
  <c r="E249" i="33"/>
  <c r="F248" i="33"/>
  <c r="E248" i="33"/>
  <c r="F247" i="33"/>
  <c r="E247" i="33"/>
  <c r="F246" i="33"/>
  <c r="E246" i="33"/>
  <c r="F245" i="33"/>
  <c r="E245" i="33"/>
  <c r="F244" i="33"/>
  <c r="E244" i="33"/>
  <c r="F243" i="33"/>
  <c r="E243" i="33"/>
  <c r="F242" i="33"/>
  <c r="E242" i="33"/>
  <c r="F241" i="33"/>
  <c r="E241" i="33"/>
  <c r="F240" i="33"/>
  <c r="E240" i="33"/>
  <c r="F239" i="33"/>
  <c r="E239" i="33"/>
  <c r="F238" i="33"/>
  <c r="E238" i="33"/>
  <c r="F237" i="33"/>
  <c r="E237" i="33"/>
  <c r="F213" i="33"/>
  <c r="E213" i="33"/>
  <c r="F212" i="33"/>
  <c r="E212" i="33"/>
  <c r="F211" i="33"/>
  <c r="E211" i="33"/>
  <c r="F210" i="33"/>
  <c r="E210" i="33"/>
  <c r="F209" i="33"/>
  <c r="E209" i="33"/>
  <c r="F208" i="33"/>
  <c r="E208" i="33"/>
  <c r="F207" i="33"/>
  <c r="E207" i="33"/>
  <c r="F206" i="33"/>
  <c r="E206" i="33"/>
  <c r="F205" i="33"/>
  <c r="E205" i="33"/>
  <c r="F204" i="33"/>
  <c r="E204" i="33"/>
  <c r="F203" i="33"/>
  <c r="E203" i="33"/>
  <c r="F202" i="33"/>
  <c r="E202" i="33"/>
  <c r="F201" i="33"/>
  <c r="E201" i="33"/>
  <c r="F200" i="33"/>
  <c r="E200" i="33"/>
  <c r="F199" i="33"/>
  <c r="E199" i="33"/>
  <c r="F175" i="33"/>
  <c r="F174" i="33"/>
  <c r="F173" i="33"/>
  <c r="F172" i="33"/>
  <c r="F171" i="33"/>
  <c r="F170" i="33"/>
  <c r="F169" i="33"/>
  <c r="F168" i="33"/>
  <c r="F167" i="33"/>
  <c r="F166" i="33"/>
  <c r="F165" i="33"/>
  <c r="F164" i="33"/>
  <c r="F163" i="33"/>
  <c r="F162" i="33"/>
  <c r="F161" i="33"/>
  <c r="E175" i="33"/>
  <c r="E174" i="33"/>
  <c r="E173" i="33"/>
  <c r="E172" i="33"/>
  <c r="E171" i="33"/>
  <c r="E170" i="33"/>
  <c r="E169" i="33"/>
  <c r="E168" i="33"/>
  <c r="E167" i="33"/>
  <c r="E166" i="33"/>
  <c r="E165" i="33"/>
  <c r="E164" i="33"/>
  <c r="E163" i="33"/>
  <c r="E162" i="33"/>
  <c r="E161" i="33"/>
  <c r="F137" i="33"/>
  <c r="F136" i="33"/>
  <c r="F135" i="33"/>
  <c r="F134" i="33"/>
  <c r="F133" i="33"/>
  <c r="F132" i="33"/>
  <c r="F131" i="33"/>
  <c r="F130" i="33"/>
  <c r="F129" i="33"/>
  <c r="F128" i="33"/>
  <c r="F127" i="33"/>
  <c r="F126" i="33"/>
  <c r="F125" i="33"/>
  <c r="F124" i="33"/>
  <c r="F123" i="33"/>
  <c r="E137" i="33"/>
  <c r="E136" i="33"/>
  <c r="E135" i="33"/>
  <c r="E134" i="33"/>
  <c r="E133" i="33"/>
  <c r="E132" i="33"/>
  <c r="E131" i="33"/>
  <c r="E130" i="33"/>
  <c r="E129" i="33"/>
  <c r="E128" i="33"/>
  <c r="E127" i="33"/>
  <c r="E126" i="33"/>
  <c r="E125" i="33"/>
  <c r="E124" i="33"/>
  <c r="E123" i="33"/>
  <c r="F99" i="33"/>
  <c r="F98" i="33"/>
  <c r="F97" i="33"/>
  <c r="F96" i="33"/>
  <c r="F95" i="33"/>
  <c r="F94" i="33"/>
  <c r="F93" i="33"/>
  <c r="F92" i="33"/>
  <c r="F91" i="33"/>
  <c r="F90" i="33"/>
  <c r="F89" i="33"/>
  <c r="F88" i="33"/>
  <c r="F87" i="33"/>
  <c r="F86" i="33"/>
  <c r="F85" i="33"/>
  <c r="E99" i="33"/>
  <c r="E97" i="33"/>
  <c r="E96" i="33"/>
  <c r="E95" i="33"/>
  <c r="E93" i="33"/>
  <c r="E92" i="33"/>
  <c r="E91" i="33"/>
  <c r="E90" i="33"/>
  <c r="E89" i="33"/>
  <c r="E88" i="33"/>
  <c r="E86" i="33"/>
  <c r="E85" i="33"/>
  <c r="F47" i="33"/>
  <c r="E61" i="33"/>
  <c r="E60" i="33"/>
  <c r="E59" i="33"/>
  <c r="E58" i="33"/>
  <c r="E57" i="33"/>
  <c r="E56" i="33"/>
  <c r="E55" i="33"/>
  <c r="E54" i="33"/>
  <c r="E53" i="33"/>
  <c r="E52" i="33"/>
  <c r="E51" i="33"/>
  <c r="E50" i="33"/>
  <c r="E49" i="33"/>
  <c r="E48" i="33"/>
  <c r="E47" i="33"/>
  <c r="F23" i="33"/>
  <c r="F22" i="33"/>
  <c r="F21" i="33"/>
  <c r="F20" i="33"/>
  <c r="F19" i="33"/>
  <c r="F18" i="33"/>
  <c r="F17" i="33"/>
  <c r="F16" i="33"/>
  <c r="F15" i="33"/>
  <c r="F14" i="33"/>
  <c r="F13" i="33"/>
  <c r="F12" i="33"/>
  <c r="F11" i="33"/>
  <c r="F10" i="33"/>
  <c r="F9" i="33"/>
  <c r="E23" i="33"/>
  <c r="E22" i="33"/>
  <c r="E21" i="33"/>
  <c r="E20" i="33"/>
  <c r="E18" i="33"/>
  <c r="E17" i="33"/>
  <c r="E16" i="33"/>
  <c r="E15" i="33"/>
  <c r="E14" i="33"/>
  <c r="E13" i="33"/>
  <c r="E12" i="33"/>
  <c r="E11" i="33"/>
  <c r="E10" i="33"/>
  <c r="E9" i="33"/>
  <c r="G310" i="33"/>
  <c r="C310" i="33"/>
  <c r="G272" i="33"/>
  <c r="C272" i="33"/>
  <c r="G234" i="33"/>
  <c r="C234" i="33"/>
  <c r="D160" i="33"/>
  <c r="F160" i="33" s="1"/>
  <c r="C160" i="33"/>
  <c r="C177" i="33" s="1"/>
  <c r="D15" i="32" s="1"/>
  <c r="F122" i="33"/>
  <c r="H122" i="33" s="1"/>
  <c r="H139" i="33" s="1"/>
  <c r="I14" i="32" s="1"/>
  <c r="E122" i="33"/>
  <c r="G122" i="33" s="1"/>
  <c r="G139" i="33" s="1"/>
  <c r="H14" i="32" s="1"/>
  <c r="G196" i="33"/>
  <c r="C196" i="33"/>
  <c r="G158" i="33"/>
  <c r="C158" i="33"/>
  <c r="G120" i="33"/>
  <c r="C120" i="33"/>
  <c r="B139" i="33"/>
  <c r="B177" i="33" s="1"/>
  <c r="B215" i="33" s="1"/>
  <c r="B63" i="33"/>
  <c r="B101" i="33" s="1"/>
  <c r="D139" i="33"/>
  <c r="E14" i="32" s="1"/>
  <c r="C139" i="33"/>
  <c r="D14" i="32" s="1"/>
  <c r="D46" i="33"/>
  <c r="D63" i="33" s="1"/>
  <c r="E12" i="32" s="1"/>
  <c r="C46" i="33"/>
  <c r="F8" i="33"/>
  <c r="H8" i="33" s="1"/>
  <c r="H25" i="33" s="1"/>
  <c r="I11" i="32" s="1"/>
  <c r="E8" i="33"/>
  <c r="G8" i="33" s="1"/>
  <c r="G25" i="33" s="1"/>
  <c r="H11" i="32" s="1"/>
  <c r="G82" i="33"/>
  <c r="C82" i="33"/>
  <c r="G44" i="33"/>
  <c r="C44" i="33"/>
  <c r="E45" i="33"/>
  <c r="E83" i="33" s="1"/>
  <c r="C45" i="33"/>
  <c r="C83" i="33" s="1"/>
  <c r="D25" i="33"/>
  <c r="E11" i="32" s="1"/>
  <c r="C25" i="33"/>
  <c r="D11" i="32" s="1"/>
  <c r="H37" i="30"/>
  <c r="A5" i="31"/>
  <c r="D8" i="31"/>
  <c r="H8" i="31" s="1"/>
  <c r="C8" i="31"/>
  <c r="G8" i="31" s="1"/>
  <c r="A5" i="30"/>
  <c r="H2" i="34"/>
  <c r="H2" i="33"/>
  <c r="C27" i="32"/>
  <c r="B156" i="34" s="1"/>
  <c r="A27" i="32"/>
  <c r="A156" i="34" s="1"/>
  <c r="A175" i="34" s="1"/>
  <c r="A172" i="16" s="1"/>
  <c r="C26" i="32"/>
  <c r="B118" i="34" s="1"/>
  <c r="A26" i="32"/>
  <c r="A118" i="34" s="1"/>
  <c r="A126" i="34" s="1"/>
  <c r="A123" i="16" s="1"/>
  <c r="C25" i="32"/>
  <c r="B80" i="34" s="1"/>
  <c r="A25" i="32"/>
  <c r="A80" i="34" s="1"/>
  <c r="A85" i="34" s="1"/>
  <c r="A82" i="16" s="1"/>
  <c r="C24" i="32"/>
  <c r="B42" i="34" s="1"/>
  <c r="A24" i="32"/>
  <c r="A42" i="34" s="1"/>
  <c r="A59" i="34" s="1"/>
  <c r="A56" i="16" s="1"/>
  <c r="C23" i="32"/>
  <c r="B4" i="34" s="1"/>
  <c r="A23" i="32"/>
  <c r="A4" i="34" s="1"/>
  <c r="A15" i="34" s="1"/>
  <c r="A14" i="16" s="1"/>
  <c r="C19" i="32"/>
  <c r="B308" i="33" s="1"/>
  <c r="A19" i="32"/>
  <c r="A308" i="33" s="1"/>
  <c r="A326" i="33" s="1"/>
  <c r="A324" i="3" s="1"/>
  <c r="C18" i="32"/>
  <c r="B270" i="33" s="1"/>
  <c r="A18" i="32"/>
  <c r="A270" i="33" s="1"/>
  <c r="A277" i="33" s="1"/>
  <c r="A276" i="3" s="1"/>
  <c r="C17" i="32"/>
  <c r="B232" i="33" s="1"/>
  <c r="A17" i="32"/>
  <c r="A232" i="33"/>
  <c r="A237" i="33" s="1"/>
  <c r="A236" i="3" s="1"/>
  <c r="C16" i="32"/>
  <c r="B194" i="33" s="1"/>
  <c r="A16" i="32"/>
  <c r="A194" i="33" s="1"/>
  <c r="A199" i="33" s="1"/>
  <c r="A198" i="3" s="1"/>
  <c r="C15" i="32"/>
  <c r="B156" i="33" s="1"/>
  <c r="A15" i="32"/>
  <c r="A156" i="33" s="1"/>
  <c r="C14" i="32"/>
  <c r="B118" i="33" s="1"/>
  <c r="A14" i="32"/>
  <c r="A118" i="33" s="1"/>
  <c r="A124" i="33" s="1"/>
  <c r="A123" i="3" s="1"/>
  <c r="C13" i="32"/>
  <c r="B80" i="33" s="1"/>
  <c r="A13" i="32"/>
  <c r="A80" i="33" s="1"/>
  <c r="C12" i="32"/>
  <c r="B42" i="33" s="1"/>
  <c r="A12" i="32"/>
  <c r="A42" i="33"/>
  <c r="C11" i="32"/>
  <c r="B4" i="33" s="1"/>
  <c r="A11" i="32"/>
  <c r="A4" i="33" s="1"/>
  <c r="A21" i="33" s="1"/>
  <c r="A20" i="3" s="1"/>
  <c r="I22" i="30"/>
  <c r="D24" i="16"/>
  <c r="E21" i="1" s="1"/>
  <c r="C24" i="16"/>
  <c r="D21" i="1" s="1"/>
  <c r="D98" i="16"/>
  <c r="E23" i="1" s="1"/>
  <c r="C98" i="16"/>
  <c r="D23" i="1" s="1"/>
  <c r="D60" i="16"/>
  <c r="E22" i="1" s="1"/>
  <c r="C60" i="16"/>
  <c r="D22" i="1" s="1"/>
  <c r="D174" i="16"/>
  <c r="E25" i="1" s="1"/>
  <c r="C174" i="16"/>
  <c r="D25" i="1" s="1"/>
  <c r="D136" i="16"/>
  <c r="E24" i="1" s="1"/>
  <c r="C136" i="16"/>
  <c r="D24" i="1" s="1"/>
  <c r="D138" i="3"/>
  <c r="E12" i="1" s="1"/>
  <c r="D176" i="3"/>
  <c r="E13" i="1" s="1"/>
  <c r="D214" i="3"/>
  <c r="E14" i="1" s="1"/>
  <c r="D327" i="3"/>
  <c r="E17" i="1" s="1"/>
  <c r="C327" i="3"/>
  <c r="D17" i="1" s="1"/>
  <c r="D290" i="3"/>
  <c r="E16" i="1" s="1"/>
  <c r="C290" i="3"/>
  <c r="D16" i="1" s="1"/>
  <c r="D252" i="3"/>
  <c r="E15" i="1" s="1"/>
  <c r="C252" i="3"/>
  <c r="D15" i="1" s="1"/>
  <c r="A8" i="15"/>
  <c r="C214" i="3"/>
  <c r="D14" i="1" s="1"/>
  <c r="C176" i="3"/>
  <c r="D13" i="1" s="1"/>
  <c r="C138" i="3"/>
  <c r="D12" i="1" s="1"/>
  <c r="E98" i="33"/>
  <c r="E87" i="33"/>
  <c r="E94" i="33"/>
  <c r="A5" i="21"/>
  <c r="D8" i="21"/>
  <c r="H8" i="21" s="1"/>
  <c r="C8" i="21"/>
  <c r="G8" i="21" s="1"/>
  <c r="A6" i="15"/>
  <c r="A31" i="1"/>
  <c r="A17" i="1"/>
  <c r="A307" i="3" s="1"/>
  <c r="C31" i="1"/>
  <c r="B307" i="3"/>
  <c r="B154" i="16"/>
  <c r="B116" i="16"/>
  <c r="B78" i="16"/>
  <c r="B4" i="16"/>
  <c r="B270" i="3"/>
  <c r="B232" i="3"/>
  <c r="B194" i="3"/>
  <c r="B156" i="3"/>
  <c r="B118" i="3"/>
  <c r="B80" i="3"/>
  <c r="B42" i="3"/>
  <c r="B4" i="3"/>
  <c r="A25" i="1"/>
  <c r="A154" i="16" s="1"/>
  <c r="A24" i="1"/>
  <c r="A116" i="16" s="1"/>
  <c r="A23" i="1"/>
  <c r="A78" i="16" s="1"/>
  <c r="A22" i="1"/>
  <c r="A21" i="1"/>
  <c r="A4" i="16" s="1"/>
  <c r="A16" i="1"/>
  <c r="A270" i="3" s="1"/>
  <c r="A15" i="1"/>
  <c r="A232" i="3" s="1"/>
  <c r="A14" i="1"/>
  <c r="A194" i="3" s="1"/>
  <c r="A13" i="1"/>
  <c r="A156" i="3" s="1"/>
  <c r="A12" i="1"/>
  <c r="A118" i="3" s="1"/>
  <c r="A11" i="1"/>
  <c r="A80" i="3" s="1"/>
  <c r="A10" i="1"/>
  <c r="A42" i="3" s="1"/>
  <c r="A9" i="1"/>
  <c r="A4" i="3" s="1"/>
  <c r="A3" i="15"/>
  <c r="A2" i="15"/>
  <c r="A1" i="15"/>
  <c r="G37" i="15"/>
  <c r="H40" i="15"/>
  <c r="H19" i="15"/>
  <c r="H18" i="15"/>
  <c r="H17" i="15"/>
  <c r="G19" i="15"/>
  <c r="G18" i="15"/>
  <c r="G17" i="15"/>
  <c r="D19" i="15"/>
  <c r="D18" i="15"/>
  <c r="B19" i="15"/>
  <c r="B18" i="15"/>
  <c r="D17" i="15"/>
  <c r="B17" i="15"/>
  <c r="I25" i="15"/>
  <c r="I23" i="15"/>
  <c r="I22" i="15"/>
  <c r="I20" i="15"/>
  <c r="B25" i="15"/>
  <c r="B24" i="15"/>
  <c r="B23" i="15"/>
  <c r="B22" i="15"/>
  <c r="B21" i="15"/>
  <c r="H12" i="15"/>
  <c r="H11" i="15"/>
  <c r="B12" i="15"/>
  <c r="B11" i="15"/>
  <c r="I21" i="15"/>
  <c r="K40" i="15"/>
  <c r="D100" i="3"/>
  <c r="E11" i="1" s="1"/>
  <c r="C100" i="3"/>
  <c r="D11" i="1" s="1"/>
  <c r="D62" i="3"/>
  <c r="E10" i="1" s="1"/>
  <c r="C62" i="3"/>
  <c r="D10" i="1" s="1"/>
  <c r="D24" i="3"/>
  <c r="E9" i="1" s="1"/>
  <c r="C24" i="3"/>
  <c r="D9" i="1" s="1"/>
  <c r="A32" i="15"/>
  <c r="D35" i="21" l="1"/>
  <c r="A164" i="34"/>
  <c r="A161" i="16" s="1"/>
  <c r="A172" i="34"/>
  <c r="A169" i="16" s="1"/>
  <c r="A165" i="34"/>
  <c r="A162" i="16" s="1"/>
  <c r="A53" i="34"/>
  <c r="A50" i="16" s="1"/>
  <c r="A52" i="34"/>
  <c r="A49" i="16" s="1"/>
  <c r="A51" i="34"/>
  <c r="A48" i="16" s="1"/>
  <c r="A13" i="34"/>
  <c r="A12" i="16" s="1"/>
  <c r="A166" i="34"/>
  <c r="A163" i="16" s="1"/>
  <c r="A50" i="34"/>
  <c r="A47" i="16" s="1"/>
  <c r="A55" i="34"/>
  <c r="A52" i="16" s="1"/>
  <c r="A57" i="34"/>
  <c r="A54" i="16" s="1"/>
  <c r="A58" i="34"/>
  <c r="A55" i="16" s="1"/>
  <c r="G121" i="33"/>
  <c r="E159" i="33"/>
  <c r="E197" i="33" s="1"/>
  <c r="C198" i="33"/>
  <c r="C215" i="33" s="1"/>
  <c r="D16" i="32" s="1"/>
  <c r="D198" i="33"/>
  <c r="F198" i="33" s="1"/>
  <c r="H198" i="33" s="1"/>
  <c r="H215" i="33" s="1"/>
  <c r="I16" i="32" s="1"/>
  <c r="D177" i="33"/>
  <c r="E15" i="32" s="1"/>
  <c r="E32" i="30" s="1"/>
  <c r="C159" i="33"/>
  <c r="C197" i="33" s="1"/>
  <c r="E160" i="33"/>
  <c r="G160" i="33" s="1"/>
  <c r="G177" i="33" s="1"/>
  <c r="H15" i="32" s="1"/>
  <c r="D84" i="33"/>
  <c r="D101" i="33" s="1"/>
  <c r="E13" i="32" s="1"/>
  <c r="F236" i="33"/>
  <c r="H236" i="33" s="1"/>
  <c r="H253" i="33" s="1"/>
  <c r="I17" i="32" s="1"/>
  <c r="D253" i="33"/>
  <c r="E17" i="32" s="1"/>
  <c r="E198" i="33"/>
  <c r="G198" i="33" s="1"/>
  <c r="G215" i="33" s="1"/>
  <c r="H16" i="32" s="1"/>
  <c r="D46" i="34"/>
  <c r="D84" i="34" s="1"/>
  <c r="A314" i="33"/>
  <c r="A312" i="3" s="1"/>
  <c r="A131" i="33"/>
  <c r="A130" i="3" s="1"/>
  <c r="A125" i="33"/>
  <c r="A124" i="3" s="1"/>
  <c r="A324" i="33"/>
  <c r="A322" i="3" s="1"/>
  <c r="E31" i="30"/>
  <c r="A317" i="33"/>
  <c r="A315" i="3" s="1"/>
  <c r="A137" i="33"/>
  <c r="A136" i="3" s="1"/>
  <c r="A315" i="33"/>
  <c r="A313" i="3" s="1"/>
  <c r="A136" i="33"/>
  <c r="A135" i="3" s="1"/>
  <c r="A14" i="33"/>
  <c r="A13" i="3" s="1"/>
  <c r="A322" i="33"/>
  <c r="A320" i="3" s="1"/>
  <c r="A321" i="33"/>
  <c r="A319" i="3" s="1"/>
  <c r="A130" i="33"/>
  <c r="A129" i="3" s="1"/>
  <c r="A135" i="33"/>
  <c r="A134" i="3" s="1"/>
  <c r="A285" i="33"/>
  <c r="A284" i="3" s="1"/>
  <c r="C25" i="34"/>
  <c r="D23" i="32" s="1"/>
  <c r="A319" i="33"/>
  <c r="A317" i="3" s="1"/>
  <c r="A318" i="33"/>
  <c r="A316" i="3" s="1"/>
  <c r="A9" i="33"/>
  <c r="A8" i="3" s="1"/>
  <c r="A133" i="33"/>
  <c r="A132" i="3" s="1"/>
  <c r="A132" i="33"/>
  <c r="A131" i="3" s="1"/>
  <c r="E43" i="15"/>
  <c r="E42" i="15"/>
  <c r="E44" i="15"/>
  <c r="E34" i="15"/>
  <c r="C63" i="33"/>
  <c r="D12" i="32" s="1"/>
  <c r="E29" i="30" s="1"/>
  <c r="C84" i="33"/>
  <c r="E46" i="33"/>
  <c r="G46" i="33" s="1"/>
  <c r="G63" i="33" s="1"/>
  <c r="H12" i="32" s="1"/>
  <c r="A128" i="34"/>
  <c r="A125" i="16" s="1"/>
  <c r="A15" i="33"/>
  <c r="A14" i="3" s="1"/>
  <c r="A22" i="33"/>
  <c r="A21" i="3" s="1"/>
  <c r="A10" i="33"/>
  <c r="A9" i="3" s="1"/>
  <c r="A17" i="33"/>
  <c r="A16" i="3" s="1"/>
  <c r="A23" i="33"/>
  <c r="A22" i="3" s="1"/>
  <c r="A16" i="33"/>
  <c r="A15" i="3" s="1"/>
  <c r="A11" i="33"/>
  <c r="A10" i="3" s="1"/>
  <c r="A12" i="33"/>
  <c r="A11" i="3" s="1"/>
  <c r="A19" i="33"/>
  <c r="A18" i="3" s="1"/>
  <c r="A18" i="33"/>
  <c r="A17" i="3" s="1"/>
  <c r="A13" i="33"/>
  <c r="A12" i="3" s="1"/>
  <c r="A207" i="33"/>
  <c r="A206" i="3" s="1"/>
  <c r="A208" i="33"/>
  <c r="A207" i="3" s="1"/>
  <c r="A209" i="33"/>
  <c r="A208" i="3" s="1"/>
  <c r="A200" i="33"/>
  <c r="A199" i="3" s="1"/>
  <c r="A210" i="33"/>
  <c r="A209" i="3" s="1"/>
  <c r="A201" i="33"/>
  <c r="A200" i="3" s="1"/>
  <c r="A20" i="34"/>
  <c r="A19" i="16" s="1"/>
  <c r="A23" i="34"/>
  <c r="A22" i="16" s="1"/>
  <c r="A11" i="34"/>
  <c r="A10" i="16" s="1"/>
  <c r="A14" i="34"/>
  <c r="A13" i="16" s="1"/>
  <c r="A19" i="34"/>
  <c r="A18" i="16" s="1"/>
  <c r="A17" i="34"/>
  <c r="A16" i="16" s="1"/>
  <c r="A22" i="34"/>
  <c r="A21" i="16" s="1"/>
  <c r="A10" i="34"/>
  <c r="A9" i="16" s="1"/>
  <c r="A16" i="34"/>
  <c r="A15" i="16" s="1"/>
  <c r="A9" i="34"/>
  <c r="A8" i="16" s="1"/>
  <c r="A21" i="34"/>
  <c r="A20" i="16" s="1"/>
  <c r="A18" i="34"/>
  <c r="A17" i="16" s="1"/>
  <c r="A134" i="34"/>
  <c r="A131" i="16" s="1"/>
  <c r="A137" i="34"/>
  <c r="A134" i="16" s="1"/>
  <c r="A136" i="34"/>
  <c r="A133" i="16" s="1"/>
  <c r="A124" i="34"/>
  <c r="A121" i="16" s="1"/>
  <c r="A131" i="34"/>
  <c r="A128" i="16" s="1"/>
  <c r="A135" i="34"/>
  <c r="A132" i="16" s="1"/>
  <c r="A133" i="34"/>
  <c r="A130" i="16" s="1"/>
  <c r="A132" i="34"/>
  <c r="A129" i="16" s="1"/>
  <c r="A130" i="34"/>
  <c r="A127" i="16" s="1"/>
  <c r="A127" i="34"/>
  <c r="A124" i="16" s="1"/>
  <c r="A129" i="34"/>
  <c r="A126" i="16" s="1"/>
  <c r="A123" i="34"/>
  <c r="A120" i="16" s="1"/>
  <c r="A93" i="33"/>
  <c r="A92" i="3" s="1"/>
  <c r="A95" i="33"/>
  <c r="A94" i="3" s="1"/>
  <c r="A98" i="33"/>
  <c r="A97" i="3" s="1"/>
  <c r="A288" i="33"/>
  <c r="A287" i="3" s="1"/>
  <c r="A281" i="33"/>
  <c r="A280" i="3" s="1"/>
  <c r="A283" i="33"/>
  <c r="A282" i="3" s="1"/>
  <c r="A282" i="33"/>
  <c r="A281" i="3" s="1"/>
  <c r="A280" i="33"/>
  <c r="A279" i="3" s="1"/>
  <c r="A275" i="33"/>
  <c r="A274" i="3" s="1"/>
  <c r="A91" i="34"/>
  <c r="A88" i="16" s="1"/>
  <c r="A87" i="34"/>
  <c r="A84" i="16" s="1"/>
  <c r="A94" i="34"/>
  <c r="A91" i="16" s="1"/>
  <c r="A93" i="34"/>
  <c r="A90" i="16" s="1"/>
  <c r="A86" i="34"/>
  <c r="A83" i="16" s="1"/>
  <c r="A92" i="34"/>
  <c r="A89" i="16" s="1"/>
  <c r="A12" i="34"/>
  <c r="A11" i="16" s="1"/>
  <c r="A202" i="33"/>
  <c r="A201" i="3" s="1"/>
  <c r="A20" i="33"/>
  <c r="A19" i="3" s="1"/>
  <c r="A125" i="34"/>
  <c r="A122" i="16" s="1"/>
  <c r="A96" i="33"/>
  <c r="A95" i="3" s="1"/>
  <c r="D27" i="1"/>
  <c r="A327" i="33"/>
  <c r="A325" i="3" s="1"/>
  <c r="A316" i="33"/>
  <c r="A314" i="3" s="1"/>
  <c r="A313" i="33"/>
  <c r="A311" i="3" s="1"/>
  <c r="A325" i="33"/>
  <c r="A323" i="3" s="1"/>
  <c r="A169" i="34"/>
  <c r="A166" i="16" s="1"/>
  <c r="A174" i="34"/>
  <c r="A171" i="16" s="1"/>
  <c r="A126" i="33"/>
  <c r="A125" i="3" s="1"/>
  <c r="A127" i="33"/>
  <c r="A126" i="3" s="1"/>
  <c r="A129" i="33"/>
  <c r="A128" i="3" s="1"/>
  <c r="A128" i="33"/>
  <c r="A127" i="3" s="1"/>
  <c r="A49" i="34"/>
  <c r="A46" i="16" s="1"/>
  <c r="A61" i="34"/>
  <c r="A58" i="16" s="1"/>
  <c r="A54" i="34"/>
  <c r="A51" i="16" s="1"/>
  <c r="A60" i="34"/>
  <c r="A57" i="16" s="1"/>
  <c r="F46" i="33"/>
  <c r="H46" i="33" s="1"/>
  <c r="H63" i="33" s="1"/>
  <c r="I12" i="32" s="1"/>
  <c r="C46" i="34"/>
  <c r="C63" i="34" s="1"/>
  <c r="D24" i="32" s="1"/>
  <c r="E8" i="34"/>
  <c r="G8" i="34" s="1"/>
  <c r="G25" i="34" s="1"/>
  <c r="H23" i="32" s="1"/>
  <c r="E139" i="33"/>
  <c r="F14" i="32" s="1"/>
  <c r="F139" i="33"/>
  <c r="G14" i="32" s="1"/>
  <c r="E35" i="15"/>
  <c r="D25" i="34"/>
  <c r="E23" i="32" s="1"/>
  <c r="A323" i="33"/>
  <c r="A321" i="3" s="1"/>
  <c r="A320" i="33"/>
  <c r="A318" i="3" s="1"/>
  <c r="A167" i="34"/>
  <c r="A164" i="16" s="1"/>
  <c r="A134" i="33"/>
  <c r="A133" i="3" s="1"/>
  <c r="A123" i="33"/>
  <c r="A122" i="3" s="1"/>
  <c r="A48" i="34"/>
  <c r="A45" i="16" s="1"/>
  <c r="A56" i="34"/>
  <c r="A53" i="16" s="1"/>
  <c r="A47" i="34"/>
  <c r="A44" i="16" s="1"/>
  <c r="F8" i="34"/>
  <c r="E36" i="15"/>
  <c r="E38" i="15"/>
  <c r="E25" i="33"/>
  <c r="F11" i="32" s="1"/>
  <c r="C35" i="21"/>
  <c r="H160" i="33"/>
  <c r="H177" i="33" s="1"/>
  <c r="I15" i="32" s="1"/>
  <c r="F177" i="33"/>
  <c r="G15" i="32" s="1"/>
  <c r="E31" i="15"/>
  <c r="E41" i="15"/>
  <c r="G121" i="34"/>
  <c r="G159" i="34" s="1"/>
  <c r="C159" i="34"/>
  <c r="D291" i="33"/>
  <c r="E18" i="32" s="1"/>
  <c r="D312" i="33"/>
  <c r="G35" i="21"/>
  <c r="E32" i="15"/>
  <c r="A91" i="33"/>
  <c r="A90" i="3" s="1"/>
  <c r="A92" i="33"/>
  <c r="A91" i="3" s="1"/>
  <c r="A94" i="33"/>
  <c r="A93" i="3" s="1"/>
  <c r="A86" i="33"/>
  <c r="A85" i="3" s="1"/>
  <c r="A88" i="33"/>
  <c r="A87" i="3" s="1"/>
  <c r="A97" i="33"/>
  <c r="A96" i="3" s="1"/>
  <c r="A89" i="33"/>
  <c r="A88" i="3" s="1"/>
  <c r="A175" i="33"/>
  <c r="A174" i="3" s="1"/>
  <c r="A167" i="33"/>
  <c r="A166" i="3" s="1"/>
  <c r="A172" i="33"/>
  <c r="A171" i="3" s="1"/>
  <c r="A170" i="33"/>
  <c r="A169" i="3" s="1"/>
  <c r="A162" i="33"/>
  <c r="A161" i="3" s="1"/>
  <c r="A173" i="33"/>
  <c r="A172" i="3" s="1"/>
  <c r="A165" i="33"/>
  <c r="A164" i="3" s="1"/>
  <c r="A164" i="33"/>
  <c r="A163" i="3" s="1"/>
  <c r="A171" i="33"/>
  <c r="A170" i="3" s="1"/>
  <c r="A163" i="33"/>
  <c r="A162" i="3" s="1"/>
  <c r="A174" i="33"/>
  <c r="A173" i="3" s="1"/>
  <c r="A166" i="33"/>
  <c r="A165" i="3" s="1"/>
  <c r="A168" i="33"/>
  <c r="A167" i="3" s="1"/>
  <c r="A169" i="33"/>
  <c r="A168" i="3" s="1"/>
  <c r="A161" i="33"/>
  <c r="A160" i="3" s="1"/>
  <c r="A247" i="33"/>
  <c r="A246" i="3" s="1"/>
  <c r="A239" i="33"/>
  <c r="A238" i="3" s="1"/>
  <c r="A250" i="33"/>
  <c r="A249" i="3" s="1"/>
  <c r="A242" i="33"/>
  <c r="A241" i="3" s="1"/>
  <c r="A248" i="33"/>
  <c r="A247" i="3" s="1"/>
  <c r="A251" i="33"/>
  <c r="A250" i="3" s="1"/>
  <c r="A243" i="33"/>
  <c r="A242" i="3" s="1"/>
  <c r="A240" i="33"/>
  <c r="A239" i="3" s="1"/>
  <c r="A246" i="33"/>
  <c r="A245" i="3" s="1"/>
  <c r="A238" i="33"/>
  <c r="A237" i="3" s="1"/>
  <c r="A249" i="33"/>
  <c r="A248" i="3" s="1"/>
  <c r="A241" i="33"/>
  <c r="A240" i="3" s="1"/>
  <c r="A244" i="33"/>
  <c r="A243" i="3" s="1"/>
  <c r="E122" i="34"/>
  <c r="C160" i="34"/>
  <c r="C139" i="34"/>
  <c r="D26" i="32" s="1"/>
  <c r="E40" i="30" s="1"/>
  <c r="G159" i="33"/>
  <c r="G197" i="33" s="1"/>
  <c r="G235" i="33"/>
  <c r="G273" i="33" s="1"/>
  <c r="G311" i="33" s="1"/>
  <c r="E27" i="1"/>
  <c r="A212" i="33"/>
  <c r="A211" i="3" s="1"/>
  <c r="A161" i="34"/>
  <c r="A158" i="16" s="1"/>
  <c r="A168" i="34"/>
  <c r="A165" i="16" s="1"/>
  <c r="A170" i="34"/>
  <c r="A167" i="16" s="1"/>
  <c r="A171" i="34"/>
  <c r="A168" i="16" s="1"/>
  <c r="A85" i="33"/>
  <c r="A84" i="3" s="1"/>
  <c r="A99" i="33"/>
  <c r="A98" i="3" s="1"/>
  <c r="A90" i="33"/>
  <c r="A89" i="3" s="1"/>
  <c r="A87" i="33"/>
  <c r="A86" i="3" s="1"/>
  <c r="A245" i="33"/>
  <c r="A244" i="3" s="1"/>
  <c r="A284" i="33"/>
  <c r="A283" i="3" s="1"/>
  <c r="A276" i="33"/>
  <c r="A275" i="3" s="1"/>
  <c r="A287" i="33"/>
  <c r="A286" i="3" s="1"/>
  <c r="A279" i="33"/>
  <c r="A278" i="3" s="1"/>
  <c r="A289" i="33"/>
  <c r="A288" i="3" s="1"/>
  <c r="A286" i="33"/>
  <c r="A285" i="3" s="1"/>
  <c r="A278" i="33"/>
  <c r="A277" i="3" s="1"/>
  <c r="A98" i="34"/>
  <c r="A95" i="16" s="1"/>
  <c r="A90" i="34"/>
  <c r="A87" i="16" s="1"/>
  <c r="A99" i="34"/>
  <c r="A96" i="16" s="1"/>
  <c r="A97" i="34"/>
  <c r="A94" i="16" s="1"/>
  <c r="A89" i="34"/>
  <c r="A86" i="16" s="1"/>
  <c r="A95" i="34"/>
  <c r="A92" i="16" s="1"/>
  <c r="A96" i="34"/>
  <c r="A93" i="16" s="1"/>
  <c r="A88" i="34"/>
  <c r="A85" i="16" s="1"/>
  <c r="B253" i="33"/>
  <c r="B291" i="33" s="1"/>
  <c r="B329" i="33" s="1"/>
  <c r="A211" i="33"/>
  <c r="A210" i="3" s="1"/>
  <c r="A204" i="33"/>
  <c r="A203" i="3" s="1"/>
  <c r="A203" i="33"/>
  <c r="A202" i="3" s="1"/>
  <c r="A205" i="33"/>
  <c r="A204" i="3" s="1"/>
  <c r="A213" i="33"/>
  <c r="A212" i="3" s="1"/>
  <c r="A206" i="33"/>
  <c r="A205" i="3" s="1"/>
  <c r="E40" i="15"/>
  <c r="A173" i="34"/>
  <c r="A170" i="16" s="1"/>
  <c r="A162" i="34"/>
  <c r="A159" i="16" s="1"/>
  <c r="A163" i="34"/>
  <c r="A160" i="16" s="1"/>
  <c r="E37" i="15"/>
  <c r="F274" i="33"/>
  <c r="H274" i="33" s="1"/>
  <c r="H291" i="33" s="1"/>
  <c r="I18" i="32" s="1"/>
  <c r="F84" i="33"/>
  <c r="F122" i="34"/>
  <c r="D160" i="34"/>
  <c r="A55" i="33"/>
  <c r="A54" i="3" s="1"/>
  <c r="A47" i="33"/>
  <c r="A46" i="3" s="1"/>
  <c r="A48" i="33"/>
  <c r="A47" i="3" s="1"/>
  <c r="A54" i="33"/>
  <c r="A53" i="3" s="1"/>
  <c r="A52" i="33"/>
  <c r="A51" i="3" s="1"/>
  <c r="A53" i="33"/>
  <c r="A52" i="3" s="1"/>
  <c r="A61" i="33"/>
  <c r="A60" i="3" s="1"/>
  <c r="A59" i="33"/>
  <c r="A58" i="3" s="1"/>
  <c r="A51" i="33"/>
  <c r="A50" i="3" s="1"/>
  <c r="A60" i="33"/>
  <c r="A59" i="3" s="1"/>
  <c r="A58" i="33"/>
  <c r="A57" i="3" s="1"/>
  <c r="A50" i="33"/>
  <c r="A49" i="3" s="1"/>
  <c r="A57" i="33"/>
  <c r="A56" i="3" s="1"/>
  <c r="A49" i="33"/>
  <c r="A48" i="3" s="1"/>
  <c r="A56" i="33"/>
  <c r="A55" i="3" s="1"/>
  <c r="C274" i="33"/>
  <c r="E236" i="33"/>
  <c r="C253" i="33"/>
  <c r="D17" i="32" s="1"/>
  <c r="F25" i="33"/>
  <c r="G11" i="32" s="1"/>
  <c r="C35" i="31"/>
  <c r="D35" i="31"/>
  <c r="E33" i="15"/>
  <c r="E19" i="1"/>
  <c r="E39" i="15"/>
  <c r="D19" i="1"/>
  <c r="H35" i="21"/>
  <c r="D38" i="21" s="1"/>
  <c r="E28" i="30"/>
  <c r="F215" i="33" l="1"/>
  <c r="G16" i="32" s="1"/>
  <c r="F46" i="34"/>
  <c r="F63" i="34" s="1"/>
  <c r="G24" i="32" s="1"/>
  <c r="E25" i="34"/>
  <c r="F23" i="32" s="1"/>
  <c r="D215" i="33"/>
  <c r="E16" i="32" s="1"/>
  <c r="E33" i="30" s="1"/>
  <c r="F253" i="33"/>
  <c r="G17" i="32" s="1"/>
  <c r="E34" i="30"/>
  <c r="E177" i="33"/>
  <c r="F15" i="32" s="1"/>
  <c r="F32" i="30" s="1"/>
  <c r="E215" i="33"/>
  <c r="F16" i="32" s="1"/>
  <c r="F84" i="34"/>
  <c r="G25" i="32" s="1"/>
  <c r="E25" i="32"/>
  <c r="D63" i="34"/>
  <c r="E24" i="32" s="1"/>
  <c r="E38" i="30" s="1"/>
  <c r="E37" i="30"/>
  <c r="F31" i="30"/>
  <c r="C38" i="21"/>
  <c r="F28" i="30"/>
  <c r="H8" i="34"/>
  <c r="H25" i="34" s="1"/>
  <c r="I23" i="32" s="1"/>
  <c r="F25" i="34"/>
  <c r="G23" i="32" s="1"/>
  <c r="F63" i="33"/>
  <c r="G12" i="32" s="1"/>
  <c r="F291" i="33"/>
  <c r="G18" i="32" s="1"/>
  <c r="E63" i="33"/>
  <c r="F12" i="32" s="1"/>
  <c r="E84" i="33"/>
  <c r="C101" i="33"/>
  <c r="D13" i="32" s="1"/>
  <c r="E30" i="30" s="1"/>
  <c r="E29" i="1"/>
  <c r="C84" i="34"/>
  <c r="E46" i="34"/>
  <c r="D29" i="1"/>
  <c r="D33" i="1" s="1"/>
  <c r="E47" i="15"/>
  <c r="F312" i="33"/>
  <c r="D329" i="33"/>
  <c r="E19" i="32" s="1"/>
  <c r="E253" i="33"/>
  <c r="F17" i="32" s="1"/>
  <c r="G236" i="33"/>
  <c r="G253" i="33" s="1"/>
  <c r="H17" i="32" s="1"/>
  <c r="D177" i="34"/>
  <c r="E27" i="32" s="1"/>
  <c r="F160" i="34"/>
  <c r="C177" i="34"/>
  <c r="D27" i="32" s="1"/>
  <c r="E160" i="34"/>
  <c r="E274" i="33"/>
  <c r="C312" i="33"/>
  <c r="C291" i="33"/>
  <c r="D18" i="32" s="1"/>
  <c r="F139" i="34"/>
  <c r="G26" i="32" s="1"/>
  <c r="H122" i="34"/>
  <c r="H139" i="34" s="1"/>
  <c r="I26" i="32" s="1"/>
  <c r="F101" i="33"/>
  <c r="G13" i="32" s="1"/>
  <c r="H84" i="33"/>
  <c r="H101" i="33" s="1"/>
  <c r="I13" i="32" s="1"/>
  <c r="E139" i="34"/>
  <c r="F26" i="32" s="1"/>
  <c r="G122" i="34"/>
  <c r="G139" i="34" s="1"/>
  <c r="H26" i="32" s="1"/>
  <c r="H46" i="34" l="1"/>
  <c r="H63" i="34" s="1"/>
  <c r="I24" i="32" s="1"/>
  <c r="F37" i="30"/>
  <c r="F33" i="30"/>
  <c r="H84" i="34"/>
  <c r="I25" i="32" s="1"/>
  <c r="E29" i="32"/>
  <c r="E31" i="1"/>
  <c r="E49" i="15" s="1"/>
  <c r="G46" i="34"/>
  <c r="G63" i="34" s="1"/>
  <c r="H24" i="32" s="1"/>
  <c r="E63" i="34"/>
  <c r="F24" i="32" s="1"/>
  <c r="F38" i="30" s="1"/>
  <c r="D25" i="32"/>
  <c r="E84" i="34"/>
  <c r="G84" i="33"/>
  <c r="G101" i="33" s="1"/>
  <c r="H13" i="32" s="1"/>
  <c r="E101" i="33"/>
  <c r="F13" i="32" s="1"/>
  <c r="F30" i="30" s="1"/>
  <c r="F29" i="30"/>
  <c r="E35" i="30"/>
  <c r="G160" i="34"/>
  <c r="G177" i="34" s="1"/>
  <c r="H27" i="32" s="1"/>
  <c r="E177" i="34"/>
  <c r="F27" i="32" s="1"/>
  <c r="H312" i="33"/>
  <c r="H329" i="33" s="1"/>
  <c r="I19" i="32" s="1"/>
  <c r="I21" i="32" s="1"/>
  <c r="F329" i="33"/>
  <c r="G19" i="32" s="1"/>
  <c r="G21" i="32" s="1"/>
  <c r="E312" i="33"/>
  <c r="C329" i="33"/>
  <c r="D19" i="32" s="1"/>
  <c r="D21" i="32" s="1"/>
  <c r="E41" i="30"/>
  <c r="F34" i="30"/>
  <c r="F40" i="30"/>
  <c r="G274" i="33"/>
  <c r="G291" i="33" s="1"/>
  <c r="H18" i="32" s="1"/>
  <c r="E291" i="33"/>
  <c r="F18" i="32" s="1"/>
  <c r="F35" i="30" s="1"/>
  <c r="H160" i="34"/>
  <c r="H177" i="34" s="1"/>
  <c r="I27" i="32" s="1"/>
  <c r="F177" i="34"/>
  <c r="G27" i="32" s="1"/>
  <c r="G29" i="32" s="1"/>
  <c r="E21" i="32"/>
  <c r="E31" i="32" l="1"/>
  <c r="I29" i="32"/>
  <c r="I31" i="32" s="1"/>
  <c r="E33" i="1"/>
  <c r="E35" i="1"/>
  <c r="E36" i="30"/>
  <c r="E39" i="30"/>
  <c r="D29" i="32"/>
  <c r="D31" i="32" s="1"/>
  <c r="F25" i="32"/>
  <c r="F39" i="30" s="1"/>
  <c r="G84" i="34"/>
  <c r="H25" i="32" s="1"/>
  <c r="H29" i="32" s="1"/>
  <c r="G31" i="32"/>
  <c r="G312" i="33"/>
  <c r="G329" i="33" s="1"/>
  <c r="H19" i="32" s="1"/>
  <c r="H21" i="32" s="1"/>
  <c r="E329" i="33"/>
  <c r="F19" i="32" s="1"/>
  <c r="F36" i="30" s="1"/>
  <c r="F41" i="30"/>
  <c r="E44" i="30" l="1"/>
  <c r="E48" i="30" s="1"/>
  <c r="C48" i="30" s="1"/>
  <c r="F29" i="32"/>
  <c r="E34" i="32"/>
  <c r="E36" i="32" s="1"/>
  <c r="D34" i="32"/>
  <c r="F44" i="30"/>
  <c r="H31" i="32"/>
  <c r="F21" i="32"/>
  <c r="D36" i="32" l="1"/>
  <c r="G29" i="31"/>
  <c r="I34" i="32"/>
  <c r="I36" i="32" s="1"/>
  <c r="F31" i="32"/>
  <c r="G33" i="32" s="1"/>
  <c r="G34" i="32" s="1"/>
  <c r="G36" i="32" s="1"/>
  <c r="D38" i="32"/>
  <c r="H34" i="32"/>
  <c r="H36" i="32" l="1"/>
  <c r="H29" i="31"/>
  <c r="H31" i="31" s="1"/>
  <c r="F45" i="30"/>
  <c r="F48" i="30" s="1"/>
  <c r="F34" i="32"/>
  <c r="F36" i="32" s="1"/>
  <c r="H35" i="31" l="1"/>
  <c r="D38" i="31" s="1"/>
  <c r="G28" i="31"/>
  <c r="G31" i="31" s="1"/>
  <c r="G35" i="31" s="1"/>
  <c r="C38" i="31" s="1"/>
  <c r="F38" i="32"/>
</calcChain>
</file>

<file path=xl/sharedStrings.xml><?xml version="1.0" encoding="utf-8"?>
<sst xmlns="http://schemas.openxmlformats.org/spreadsheetml/2006/main" count="637" uniqueCount="246">
  <si>
    <t>Code</t>
  </si>
  <si>
    <t>Omschrijving</t>
  </si>
  <si>
    <t>Lasten</t>
  </si>
  <si>
    <t>Baten</t>
  </si>
  <si>
    <t>Huisvesting</t>
  </si>
  <si>
    <t>Organisatie</t>
  </si>
  <si>
    <t>Activiteiten</t>
  </si>
  <si>
    <t>TOTAAL</t>
  </si>
  <si>
    <t>Gemeentelijke subsidie</t>
  </si>
  <si>
    <t>Jongerenwerk (Activiteiten)</t>
  </si>
  <si>
    <t>Projecten</t>
  </si>
  <si>
    <t>Naam organisatie:</t>
  </si>
  <si>
    <t>Postcode:</t>
  </si>
  <si>
    <t>Adres:</t>
  </si>
  <si>
    <t>Plaats:</t>
  </si>
  <si>
    <t>Alkmaar</t>
  </si>
  <si>
    <t>Voorzitter</t>
  </si>
  <si>
    <t>Penningmeester</t>
  </si>
  <si>
    <t>Correspondentie:</t>
  </si>
  <si>
    <t>Ten name van:</t>
  </si>
  <si>
    <t>Contactpersoon:</t>
  </si>
  <si>
    <t>Telefoonnummer:</t>
  </si>
  <si>
    <t>E-mail</t>
  </si>
  <si>
    <t>Korte beschrijving van het doel en de activiteiten van de organisatie:</t>
  </si>
  <si>
    <t>Benodigde</t>
  </si>
  <si>
    <t>Datum:</t>
  </si>
  <si>
    <t xml:space="preserve">Jongerenwerk </t>
  </si>
  <si>
    <t>Participatiebanen</t>
  </si>
  <si>
    <t>Hulp om de Hoek</t>
  </si>
  <si>
    <t>Lunch De Waerden</t>
  </si>
  <si>
    <t>Tafeltenis met bep.</t>
  </si>
  <si>
    <t>SOOS Vr/Zo</t>
  </si>
  <si>
    <t>Jeugdzomerkamp</t>
  </si>
  <si>
    <t>Ouderen</t>
  </si>
  <si>
    <t>Opleidingskosten</t>
  </si>
  <si>
    <t>Verzekeringen</t>
  </si>
  <si>
    <t>Bestuur RVT kosten</t>
  </si>
  <si>
    <t>Verticaal tuineren</t>
  </si>
  <si>
    <t>Verzekering personeel</t>
  </si>
  <si>
    <t>SCW activiteiten</t>
  </si>
  <si>
    <t>Personeel, facilitair</t>
  </si>
  <si>
    <t xml:space="preserve">WMO </t>
  </si>
  <si>
    <t>Sociaal Cultureel werk</t>
  </si>
  <si>
    <t>SCW ouderen</t>
  </si>
  <si>
    <t>Omschrjving</t>
  </si>
  <si>
    <t>€ </t>
  </si>
  <si>
    <t>(Vaste kosten)</t>
  </si>
  <si>
    <t>(Variabele kosten)</t>
  </si>
  <si>
    <t>Straat + huisnummer:</t>
  </si>
  <si>
    <t>Naam organisatie</t>
  </si>
  <si>
    <t>Correspondentieadres</t>
  </si>
  <si>
    <t>Straat / postbus + nummer:</t>
  </si>
  <si>
    <t>E-mail:</t>
  </si>
  <si>
    <t>Contactpersoon</t>
  </si>
  <si>
    <t>Naam:</t>
  </si>
  <si>
    <t>Functie:</t>
  </si>
  <si>
    <t>KvK-nummer:</t>
  </si>
  <si>
    <t>Bank</t>
  </si>
  <si>
    <t>IBAN:</t>
  </si>
  <si>
    <t>Vestigingsadres</t>
  </si>
  <si>
    <t>IBAN</t>
  </si>
  <si>
    <t>KvK-nr:</t>
  </si>
  <si>
    <t>Secretaris</t>
  </si>
  <si>
    <t>Peningmeester</t>
  </si>
  <si>
    <t>Het bestuur</t>
  </si>
  <si>
    <t>Initialen + Achternaam</t>
  </si>
  <si>
    <t>Adres</t>
  </si>
  <si>
    <t>Postcode</t>
  </si>
  <si>
    <t xml:space="preserve"> Woonplaats</t>
  </si>
  <si>
    <t>Handtekening bestuurder</t>
  </si>
  <si>
    <t>Naam</t>
  </si>
  <si>
    <t>Woonplaats</t>
  </si>
  <si>
    <t>Bestuur</t>
  </si>
  <si>
    <t>ACTIVA</t>
  </si>
  <si>
    <t>PASSIVA</t>
  </si>
  <si>
    <t>1.1</t>
  </si>
  <si>
    <t>4.1</t>
  </si>
  <si>
    <t>1.2</t>
  </si>
  <si>
    <t>4.2</t>
  </si>
  <si>
    <t>1.3</t>
  </si>
  <si>
    <t>1.4</t>
  </si>
  <si>
    <t>1.5</t>
  </si>
  <si>
    <t xml:space="preserve">Inventaris </t>
  </si>
  <si>
    <t>1.6</t>
  </si>
  <si>
    <t>5.1</t>
  </si>
  <si>
    <t>1.7</t>
  </si>
  <si>
    <t>5.2</t>
  </si>
  <si>
    <t>5.3</t>
  </si>
  <si>
    <t>5.4</t>
  </si>
  <si>
    <t>Vlottende middelen</t>
  </si>
  <si>
    <t>2.1</t>
  </si>
  <si>
    <t>2.2</t>
  </si>
  <si>
    <t>Voorzieningen</t>
  </si>
  <si>
    <t>2.3</t>
  </si>
  <si>
    <t>6.1</t>
  </si>
  <si>
    <t>2.4</t>
  </si>
  <si>
    <t>6.2</t>
  </si>
  <si>
    <t>2.5</t>
  </si>
  <si>
    <t>2.6</t>
  </si>
  <si>
    <t>Vermogen</t>
  </si>
  <si>
    <t>3.1</t>
  </si>
  <si>
    <t>7.1</t>
  </si>
  <si>
    <t>3.2</t>
  </si>
  <si>
    <t>7.2</t>
  </si>
  <si>
    <t>3.3</t>
  </si>
  <si>
    <t>7.3</t>
  </si>
  <si>
    <t>Spaargelden/deposito’s</t>
  </si>
  <si>
    <t>Debiteuren</t>
  </si>
  <si>
    <t>Installaties</t>
  </si>
  <si>
    <t>Buitengewoon onderhoud</t>
  </si>
  <si>
    <t xml:space="preserve">Kantoormachines </t>
  </si>
  <si>
    <t>Voorraden</t>
  </si>
  <si>
    <t xml:space="preserve">Leningen/voorschotten u/g </t>
  </si>
  <si>
    <t xml:space="preserve">Rekening-courant saldi </t>
  </si>
  <si>
    <t>Bankrekeningen</t>
  </si>
  <si>
    <t xml:space="preserve">Kasgelden </t>
  </si>
  <si>
    <t>Gebouwen/terreinen</t>
  </si>
  <si>
    <t>Nog te ontvangen subsidies</t>
  </si>
  <si>
    <t>Vastgelegde middelen</t>
  </si>
  <si>
    <t xml:space="preserve">Verbouwings- / inrichtingskosten </t>
  </si>
  <si>
    <t>Transitoria</t>
  </si>
  <si>
    <t>Crediteuren</t>
  </si>
  <si>
    <t>Rentedragende leningen</t>
  </si>
  <si>
    <t>Renteloze leningen</t>
  </si>
  <si>
    <t>Rekening-courant saldi</t>
  </si>
  <si>
    <t>Transistoria</t>
  </si>
  <si>
    <t>Overig</t>
  </si>
  <si>
    <t>Inzake vernieuwing / onderhoud</t>
  </si>
  <si>
    <t>Inzake overige bestemmingen</t>
  </si>
  <si>
    <t>NB: de blauwe cellen worden berekend</t>
  </si>
  <si>
    <t>Horeca en verhuur</t>
  </si>
  <si>
    <t>voorbeeld</t>
  </si>
  <si>
    <t>Controle regel, wordt niet geprint!!</t>
  </si>
  <si>
    <t>Controleregel, wordt niet geprint!!</t>
  </si>
  <si>
    <t>Stand begin boekjaar</t>
  </si>
  <si>
    <t>Saldo resultatenrekening boekjaar</t>
  </si>
  <si>
    <t>NB: De gegevens worden opgehaald uit "Algemene gegevens" en uit "Begroting"</t>
  </si>
  <si>
    <t>Huur</t>
  </si>
  <si>
    <t>Nutsvoorzieningen</t>
  </si>
  <si>
    <t>Onderhoud pand</t>
  </si>
  <si>
    <t>Schoonmaak pand</t>
  </si>
  <si>
    <t>Rentekosten lening(en) pand</t>
  </si>
  <si>
    <t>Belasting (OZB, waterschap)</t>
  </si>
  <si>
    <t>Inbraakalarm</t>
  </si>
  <si>
    <t>Onderhoud inventaris</t>
  </si>
  <si>
    <t>Vrijwilligerskosten</t>
  </si>
  <si>
    <t>Kantoorkosten</t>
  </si>
  <si>
    <t>Accountantskosten extern</t>
  </si>
  <si>
    <t>Internet/telefonie</t>
  </si>
  <si>
    <t>Adminstratiekosten</t>
  </si>
  <si>
    <t>Afschrijving apparatuur</t>
  </si>
  <si>
    <t>Publiciteitskosten</t>
  </si>
  <si>
    <t>Buma, Stemra</t>
  </si>
  <si>
    <t>Automatiseringskosten</t>
  </si>
  <si>
    <t>Opbrengst bar</t>
  </si>
  <si>
    <t>Inkoop bar</t>
  </si>
  <si>
    <t>Verhuur</t>
  </si>
  <si>
    <t>Jaar waarvoor subsidieaanvraag</t>
  </si>
  <si>
    <t>Inhuur via WNK</t>
  </si>
  <si>
    <t>Afschrijving verbouwing</t>
  </si>
  <si>
    <t>Buurtcontactdag</t>
  </si>
  <si>
    <t>Kerstfeest buurt</t>
  </si>
  <si>
    <t>Eetcafé</t>
  </si>
  <si>
    <t>Bingo</t>
  </si>
  <si>
    <t>Conditietraining</t>
  </si>
  <si>
    <t>Buitenspeeldag</t>
  </si>
  <si>
    <t>Bankkosten / -rente</t>
  </si>
  <si>
    <t>Computer- / Ipad cursus</t>
  </si>
  <si>
    <t>Handwerken</t>
  </si>
  <si>
    <t>Totaal</t>
  </si>
  <si>
    <t>SCW/WMO Soc/oud.</t>
  </si>
  <si>
    <t>Zie het ondernemingsplan dat is bijgevoegd</t>
  </si>
  <si>
    <t>Exploitatiesaldo</t>
  </si>
  <si>
    <t>Realisatie</t>
  </si>
  <si>
    <t>Begroot</t>
  </si>
  <si>
    <t>SCW inhuur algemeen</t>
  </si>
  <si>
    <t>Reservering onderhoud</t>
  </si>
  <si>
    <t>Exploitatie</t>
  </si>
  <si>
    <t>resultaat</t>
  </si>
  <si>
    <t>Dit financieel verslag omvat mede bijlagen en toelichtingen. 
De gegevens, opgenomen ter vergelijking zijn in overeenstemming met de eerder ingevulde overzichten.</t>
  </si>
  <si>
    <t>Schulden op lange termijn</t>
  </si>
  <si>
    <t>Schulden op korte termijn</t>
  </si>
  <si>
    <t>Aanvraag</t>
  </si>
  <si>
    <t>Verantwoording</t>
  </si>
  <si>
    <t>Datum aanvraag / verantwoording</t>
  </si>
  <si>
    <t>Datum bestuursvergadering</t>
  </si>
  <si>
    <t>Controle regels, worden niet geprint!!</t>
  </si>
  <si>
    <t>Algemeen:</t>
  </si>
  <si>
    <t>In chronologische volgorde vindt het invullen als volgt plaats:</t>
  </si>
  <si>
    <t>Aanvraag subsidie</t>
  </si>
  <si>
    <t>Verantwoording ten behoeve van definitieve subsidievaststelling</t>
  </si>
  <si>
    <t>In dit werkblad worden in de kolom "Verantwoording" de "vaste gegevens", zoals naam, functionarissen etc ingevuld zoals deze zijn ten tijde van de verantwoording</t>
  </si>
  <si>
    <t>Dit werkblad wordt gevuld vanuit de volgende 2 werkbladen</t>
  </si>
  <si>
    <t>Hier invullen de werkelijke cijfers van het subsidiejaar en de cijfers van het jaar voorafgaand aan het subsidiejaar.</t>
  </si>
  <si>
    <t>Hier de werkelijke cijfers per 31 december van het subsidiejaar en het jaar voorafgaande aan het subsidiejaar invullen.</t>
  </si>
  <si>
    <t>Spreekt voor zich.</t>
  </si>
  <si>
    <t>Liquide middelen</t>
  </si>
  <si>
    <t>Subtotaal Vaste kosten</t>
  </si>
  <si>
    <t>Subtotaal Variabele kosten</t>
  </si>
  <si>
    <t>In dit werkblad worden in de kolom "Aanvraag" de "vaste gegevens", zoals naam, functionarissen etc ingevuld zoals deze zijn ten tijde van de aanvraag.</t>
  </si>
  <si>
    <t>VoorMekaar Oudorp (via De Oever)</t>
  </si>
  <si>
    <t>Djembé</t>
  </si>
  <si>
    <t>Diverse cursussen</t>
  </si>
  <si>
    <t>Oudpapier etc</t>
  </si>
  <si>
    <t>NL</t>
  </si>
  <si>
    <t>???</t>
  </si>
  <si>
    <t>???? ??</t>
  </si>
  <si>
    <t>Secvretaris</t>
  </si>
  <si>
    <t>Stichting Voorbeeld</t>
  </si>
  <si>
    <t>??</t>
  </si>
  <si>
    <t>072-</t>
  </si>
  <si>
    <t>Info@???</t>
  </si>
  <si>
    <t>Contactpersoon aanvraag</t>
  </si>
  <si>
    <t>Contactpersoon verantwoording</t>
  </si>
  <si>
    <t>contact@</t>
  </si>
  <si>
    <t>Stichting voorbeeld</t>
  </si>
  <si>
    <t>Subsidie</t>
  </si>
  <si>
    <t>Toelichting</t>
  </si>
  <si>
    <t>subsidie</t>
  </si>
  <si>
    <t>Kan ook ingediend worden per e-mail naar: Subsidiebureau@alkmaar.nl</t>
  </si>
  <si>
    <t>Mdw.Schoonm.</t>
  </si>
  <si>
    <t>Voorbeeld</t>
  </si>
  <si>
    <t>SCW algemeen</t>
  </si>
  <si>
    <r>
      <t xml:space="preserve">Dit is het </t>
    </r>
    <r>
      <rPr>
        <u/>
        <sz val="10"/>
        <color theme="1"/>
        <rFont val="Verdana"/>
        <family val="2"/>
      </rPr>
      <t>voorblad van de verantwoording</t>
    </r>
    <r>
      <rPr>
        <sz val="10"/>
        <color theme="1"/>
        <rFont val="Verdana"/>
        <family val="2"/>
      </rPr>
      <t xml:space="preserve"> en gegevens worden opgehaald van de andere werkbladen.</t>
    </r>
  </si>
  <si>
    <t>Onder de Subsidie (vaste kosten)worden gerekend de basiskosten en basisopbrengsten die zich altijd voordoen, zoals Huisvesting, personeel etc. Hier wordt ook het ''vaste'' Sociaal Cultureel Werk en ''vaste'' Jongerenwerk onder begrepen. 
Hier zijn de 10 rubrieksomschrijvingen opgenomen, de omschrijvingen kunnen worden aangevuld.
In te vullen per rubriek de begrootte lasten en baten, deze cijfers gaan automatisch naar Werkblad ''Aanvraag-Exploitatie''.</t>
  </si>
  <si>
    <t>In te vullen uren, deze worden in omschrijving meegenomen</t>
  </si>
  <si>
    <t>Inhuur</t>
  </si>
  <si>
    <t>Salarisadministratie</t>
  </si>
  <si>
    <t>Opmerking</t>
  </si>
  <si>
    <t>Hulpvelden</t>
  </si>
  <si>
    <t>Omschrijving kan aangepast worden</t>
  </si>
  <si>
    <t>Algemeen</t>
  </si>
  <si>
    <t>Reserve - 1</t>
  </si>
  <si>
    <t>Reserve - 2</t>
  </si>
  <si>
    <t>Omschrijving wordt opgehaald uit "Aanvraag"</t>
  </si>
  <si>
    <t>Omschrijving wordt opgehaald uit "Aanvraag", kan daar aangepast worden</t>
  </si>
  <si>
    <t>Omschrijving "toegevoegd" of "onttrokken" wordt berekend</t>
  </si>
  <si>
    <t>Resultaat wordt opgehaald uit "V - Exploitatie"</t>
  </si>
  <si>
    <t>De opzet van het model is zodanig dat de gegevens (cijfers en teksten) zo veel mogelijk slechts éénmaal behoeven te worden ingevuld. 
Zijn gegevens op andere werkbladen nodig, dan worden deze automatisch ingevuld / opgehaald.</t>
  </si>
  <si>
    <t>De cijfers worden gehaald uit ondergenoemde 2 werkbladen.</t>
  </si>
  <si>
    <r>
      <t xml:space="preserve">Dit is het </t>
    </r>
    <r>
      <rPr>
        <u/>
        <sz val="10"/>
        <color theme="1"/>
        <rFont val="Verdana"/>
        <family val="2"/>
      </rPr>
      <t>voorblad van de aanvraag</t>
    </r>
    <r>
      <rPr>
        <sz val="10"/>
        <color theme="1"/>
        <rFont val="Verdana"/>
        <family val="2"/>
      </rPr>
      <t>. In dit werkblad kunnen de rubrieksomschrijvingen "Reserve - 1 " en "Reserve - 2" aangepast worden. Cijfers worden uit "A - exploitatie" opgehaald.</t>
    </r>
  </si>
  <si>
    <t>Onder subsidie (variabele kosten) worden gerekend projecten en activiteiten die voor een eerste keer worden gestart en die zich moeten bewijzen om subsidiabel te zijn. Gewenste uitbreiding van uren SCW en jongerenwerk hier gemotiveerd opnemen. 
Hier zijn de 4 rubrieksomschrijvingen opgenomen, de omschrijvingen etc kunnen worden  aangevuld. 
In te vullen per rubriek de begrootte lasten en baten, deze cijfers gaan automatisch naar Werkblad ''Aanvraag-Exploitatie''</t>
  </si>
  <si>
    <t>BTW-nummer</t>
  </si>
  <si>
    <t>BTW-nummer:</t>
  </si>
  <si>
    <t>Indien niet BTW-plichtig dan invullen NVT!</t>
  </si>
  <si>
    <t>NL1234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</si>
</sst>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numFmt numFmtId="165" formatCode="0#########"/>
    <numFmt numFmtId="166" formatCode="d\ mmmm\ yyyy"/>
    <numFmt numFmtId="167" formatCode="#,##0_);\(#,##0\);&quot;-&quot;_)"/>
    <numFmt numFmtId="168" formatCode="00.00.00.000"/>
    <numFmt numFmtId="169" formatCode="dd/mm/yyyy"/>
    <numFmt numFmtId="170" formatCode="#,##0_);\(#,##0\);"/>
  </numFmts>
  <fonts count="25"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2"/>
      <name val="Times New Roman"/>
      <family val="1"/>
    </font>
    <font>
      <sz val="12"/>
      <name val="Times New Roman"/>
      <family val="1"/>
    </font>
    <font>
      <u/>
      <sz val="10"/>
      <color indexed="12"/>
      <name val="Arial"/>
      <family val="2"/>
    </font>
    <font>
      <b/>
      <sz val="10"/>
      <name val="Verdana"/>
      <family val="2"/>
    </font>
    <font>
      <sz val="10"/>
      <name val="Verdana"/>
      <family val="2"/>
    </font>
    <font>
      <u/>
      <sz val="10"/>
      <name val="Verdana"/>
      <family val="2"/>
    </font>
    <font>
      <b/>
      <sz val="14"/>
      <name val="Verdana"/>
      <family val="2"/>
    </font>
    <font>
      <b/>
      <sz val="9"/>
      <name val="Verdana"/>
      <family val="2"/>
    </font>
    <font>
      <sz val="9"/>
      <name val="Verdana"/>
      <family val="2"/>
    </font>
    <font>
      <sz val="12"/>
      <name val="Times New Roman"/>
      <family val="1"/>
    </font>
    <font>
      <sz val="10"/>
      <color theme="1"/>
      <name val="Verdana"/>
      <family val="2"/>
    </font>
    <font>
      <b/>
      <sz val="10"/>
      <color theme="1"/>
      <name val="Verdana"/>
      <family val="2"/>
    </font>
    <font>
      <u/>
      <sz val="10"/>
      <color theme="1"/>
      <name val="Verdana"/>
      <family val="2"/>
    </font>
    <font>
      <u/>
      <sz val="10"/>
      <color theme="10"/>
      <name val="Verdana"/>
      <family val="2"/>
    </font>
    <font>
      <b/>
      <sz val="10"/>
      <color indexed="48"/>
      <name val="Verdana"/>
      <family val="2"/>
    </font>
    <font>
      <b/>
      <sz val="8"/>
      <name val="Verdana"/>
      <family val="2"/>
    </font>
    <font>
      <b/>
      <i/>
      <sz val="8"/>
      <name val="Verdana"/>
      <family val="2"/>
    </font>
    <font>
      <i/>
      <sz val="8"/>
      <name val="Verdana"/>
      <family val="2"/>
    </font>
    <font>
      <sz val="8"/>
      <color rgb="FFFF0000"/>
      <name val="Verdana"/>
      <family val="2"/>
    </font>
    <font>
      <i/>
      <sz val="8"/>
      <color rgb="FFFF0000"/>
      <name val="Verdana"/>
      <family val="2"/>
    </font>
    <font>
      <i/>
      <sz val="10"/>
      <name val="Verdana"/>
      <family val="2"/>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1"/>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xf numFmtId="0" fontId="5" fillId="0" borderId="0"/>
    <xf numFmtId="0" fontId="6" fillId="0" borderId="0" applyNumberFormat="0" applyFill="0" applyBorder="0" applyAlignment="0" applyProtection="0">
      <alignment vertical="top"/>
      <protection locked="0"/>
    </xf>
    <xf numFmtId="0" fontId="13" fillId="0" borderId="0"/>
  </cellStyleXfs>
  <cellXfs count="504">
    <xf numFmtId="0" fontId="0" fillId="0" borderId="0" xfId="0"/>
    <xf numFmtId="0" fontId="8" fillId="0" borderId="0" xfId="3" quotePrefix="1" applyNumberFormat="1" applyFont="1" applyBorder="1" applyAlignment="1" applyProtection="1">
      <alignment horizontal="left"/>
      <protection locked="0"/>
    </xf>
    <xf numFmtId="0" fontId="8" fillId="0" borderId="0" xfId="3" applyNumberFormat="1" applyFont="1" applyBorder="1" applyAlignment="1" applyProtection="1">
      <alignment horizontal="left"/>
      <protection locked="0"/>
    </xf>
    <xf numFmtId="0" fontId="8" fillId="0" borderId="0" xfId="7" applyNumberFormat="1" applyFont="1" applyProtection="1">
      <protection locked="0"/>
    </xf>
    <xf numFmtId="167" fontId="8" fillId="0" borderId="0" xfId="7" applyNumberFormat="1" applyFont="1" applyProtection="1"/>
    <xf numFmtId="49" fontId="7" fillId="0" borderId="0" xfId="3" quotePrefix="1" applyNumberFormat="1" applyFont="1" applyBorder="1" applyAlignment="1" applyProtection="1">
      <alignment horizontal="left"/>
    </xf>
    <xf numFmtId="49" fontId="8" fillId="0" borderId="0" xfId="3" applyNumberFormat="1" applyFont="1" applyBorder="1" applyProtection="1"/>
    <xf numFmtId="0" fontId="8" fillId="0" borderId="0" xfId="3" applyNumberFormat="1" applyFont="1" applyBorder="1" applyAlignment="1" applyProtection="1">
      <alignment horizontal="left"/>
    </xf>
    <xf numFmtId="0" fontId="7" fillId="0" borderId="0" xfId="3" quotePrefix="1" applyFont="1" applyBorder="1" applyAlignment="1" applyProtection="1">
      <alignment horizontal="left"/>
    </xf>
    <xf numFmtId="0" fontId="8" fillId="0" borderId="0" xfId="3" applyFont="1" applyBorder="1" applyAlignment="1" applyProtection="1"/>
    <xf numFmtId="0" fontId="7" fillId="0" borderId="0" xfId="3" applyFont="1" applyBorder="1" applyAlignment="1" applyProtection="1"/>
    <xf numFmtId="0" fontId="8" fillId="0" borderId="0" xfId="3" applyFont="1" applyBorder="1" applyAlignment="1" applyProtection="1">
      <alignment horizontal="left"/>
    </xf>
    <xf numFmtId="167" fontId="8" fillId="0" borderId="0" xfId="7" applyNumberFormat="1" applyFont="1" applyBorder="1" applyProtection="1"/>
    <xf numFmtId="167" fontId="7" fillId="0" borderId="0" xfId="7" applyNumberFormat="1" applyFont="1" applyBorder="1" applyProtection="1"/>
    <xf numFmtId="0" fontId="8" fillId="0" borderId="0" xfId="7" applyNumberFormat="1" applyFont="1" applyBorder="1" applyProtection="1">
      <protection locked="0"/>
    </xf>
    <xf numFmtId="167" fontId="9" fillId="0" borderId="0" xfId="7" applyNumberFormat="1" applyFont="1" applyBorder="1" applyProtection="1"/>
    <xf numFmtId="169" fontId="8" fillId="0" borderId="0" xfId="7" applyNumberFormat="1" applyFont="1" applyBorder="1" applyAlignment="1" applyProtection="1">
      <alignment horizontal="left"/>
      <protection locked="0"/>
    </xf>
    <xf numFmtId="167" fontId="8" fillId="0" borderId="0" xfId="7" applyNumberFormat="1" applyFont="1" applyBorder="1" applyAlignment="1" applyProtection="1">
      <alignment horizontal="left" indent="1"/>
    </xf>
    <xf numFmtId="0" fontId="8" fillId="0" borderId="0" xfId="7" quotePrefix="1" applyNumberFormat="1" applyFont="1" applyBorder="1" applyAlignment="1" applyProtection="1">
      <alignment horizontal="left"/>
      <protection locked="0"/>
    </xf>
    <xf numFmtId="167" fontId="8" fillId="0" borderId="0" xfId="7" quotePrefix="1" applyNumberFormat="1" applyFont="1" applyBorder="1" applyAlignment="1" applyProtection="1">
      <alignment horizontal="left" indent="1"/>
    </xf>
    <xf numFmtId="0" fontId="8" fillId="0" borderId="0" xfId="7" applyNumberFormat="1" applyFont="1" applyBorder="1" applyAlignment="1" applyProtection="1">
      <alignment horizontal="left"/>
      <protection locked="0"/>
    </xf>
    <xf numFmtId="49" fontId="8" fillId="0" borderId="0" xfId="3" quotePrefix="1" applyNumberFormat="1" applyFont="1" applyBorder="1" applyAlignment="1" applyProtection="1">
      <alignment horizontal="left"/>
    </xf>
    <xf numFmtId="0" fontId="8" fillId="0" borderId="0" xfId="3" quotePrefix="1" applyFont="1" applyBorder="1" applyAlignment="1" applyProtection="1">
      <alignment horizontal="left"/>
    </xf>
    <xf numFmtId="0" fontId="8" fillId="0" borderId="0" xfId="3" applyFont="1" applyBorder="1" applyProtection="1"/>
    <xf numFmtId="167" fontId="8" fillId="0" borderId="0" xfId="7" applyNumberFormat="1" applyFont="1" applyBorder="1" applyProtection="1">
      <protection locked="0"/>
    </xf>
    <xf numFmtId="168" fontId="8" fillId="0" borderId="0" xfId="3" quotePrefix="1" applyNumberFormat="1" applyFont="1" applyBorder="1" applyAlignment="1" applyProtection="1">
      <alignment horizontal="left"/>
      <protection locked="0"/>
    </xf>
    <xf numFmtId="0" fontId="12" fillId="0" borderId="0" xfId="3" applyFont="1" applyBorder="1" applyProtection="1"/>
    <xf numFmtId="0" fontId="11" fillId="0" borderId="0" xfId="3" applyFont="1" applyBorder="1" applyProtection="1"/>
    <xf numFmtId="4" fontId="12" fillId="0" borderId="0" xfId="3" applyNumberFormat="1" applyFont="1" applyBorder="1" applyProtection="1"/>
    <xf numFmtId="0" fontId="7" fillId="0" borderId="0" xfId="7" applyNumberFormat="1" applyFont="1" applyProtection="1">
      <protection locked="0"/>
    </xf>
    <xf numFmtId="167" fontId="7" fillId="0" borderId="0" xfId="7" applyNumberFormat="1" applyFont="1" applyProtection="1"/>
    <xf numFmtId="0" fontId="7" fillId="0" borderId="0" xfId="0" applyFont="1" applyAlignment="1" applyProtection="1">
      <alignment horizontal="left"/>
    </xf>
    <xf numFmtId="0" fontId="7" fillId="0" borderId="0" xfId="0" applyFont="1" applyAlignment="1" applyProtection="1">
      <alignment horizontal="left" vertical="top"/>
    </xf>
    <xf numFmtId="167" fontId="8" fillId="0" borderId="0" xfId="9" applyNumberFormat="1" applyFont="1" applyAlignment="1">
      <alignment vertical="top"/>
    </xf>
    <xf numFmtId="0" fontId="14" fillId="0" borderId="0" xfId="0" quotePrefix="1" applyFont="1" applyAlignment="1">
      <alignment horizontal="left" vertical="top"/>
    </xf>
    <xf numFmtId="0" fontId="15" fillId="0" borderId="0" xfId="0" quotePrefix="1" applyFont="1" applyAlignment="1">
      <alignment horizontal="left" vertical="top"/>
    </xf>
    <xf numFmtId="0" fontId="16" fillId="0" borderId="0" xfId="0" quotePrefix="1" applyFont="1" applyAlignment="1">
      <alignment horizontal="left" vertical="top"/>
    </xf>
    <xf numFmtId="0" fontId="17" fillId="0" borderId="0" xfId="5" quotePrefix="1" applyNumberFormat="1" applyFont="1" applyBorder="1" applyAlignment="1" applyProtection="1">
      <alignment horizontal="left"/>
      <protection locked="0"/>
    </xf>
    <xf numFmtId="0" fontId="8" fillId="0" borderId="0" xfId="3" applyFont="1" applyBorder="1"/>
    <xf numFmtId="167" fontId="8" fillId="0" borderId="4" xfId="3" applyNumberFormat="1" applyFont="1" applyBorder="1"/>
    <xf numFmtId="0" fontId="7" fillId="0" borderId="0" xfId="3" quotePrefix="1" applyFont="1" applyBorder="1" applyAlignment="1">
      <alignment horizontal="left"/>
    </xf>
    <xf numFmtId="167" fontId="7" fillId="0" borderId="9" xfId="3" applyNumberFormat="1" applyFont="1" applyBorder="1" applyAlignment="1">
      <alignment horizontal="right"/>
    </xf>
    <xf numFmtId="167" fontId="7" fillId="0" borderId="4" xfId="3" applyNumberFormat="1" applyFont="1" applyBorder="1"/>
    <xf numFmtId="167" fontId="7" fillId="0" borderId="8" xfId="3" applyNumberFormat="1" applyFont="1" applyBorder="1" applyAlignment="1">
      <alignment horizontal="right"/>
    </xf>
    <xf numFmtId="0" fontId="7" fillId="0" borderId="0" xfId="3" applyFont="1" applyBorder="1"/>
    <xf numFmtId="0" fontId="8" fillId="0" borderId="1" xfId="3" quotePrefix="1" applyFont="1" applyBorder="1" applyAlignment="1">
      <alignment horizontal="left"/>
    </xf>
    <xf numFmtId="167" fontId="8" fillId="0" borderId="1" xfId="3" applyNumberFormat="1" applyFont="1" applyBorder="1" applyAlignment="1" applyProtection="1">
      <alignment horizontal="right"/>
      <protection locked="0"/>
    </xf>
    <xf numFmtId="167" fontId="8" fillId="0" borderId="6" xfId="3" applyNumberFormat="1" applyFont="1" applyBorder="1" applyAlignment="1" applyProtection="1">
      <alignment horizontal="right"/>
      <protection locked="0"/>
    </xf>
    <xf numFmtId="167" fontId="8" fillId="0" borderId="1" xfId="3" quotePrefix="1" applyNumberFormat="1" applyFont="1" applyBorder="1" applyAlignment="1">
      <alignment horizontal="left"/>
    </xf>
    <xf numFmtId="167" fontId="8" fillId="0" borderId="7" xfId="3" applyNumberFormat="1" applyFont="1" applyBorder="1" applyAlignment="1" applyProtection="1">
      <alignment horizontal="right"/>
      <protection locked="0"/>
    </xf>
    <xf numFmtId="0" fontId="8" fillId="0" borderId="1" xfId="3" applyFont="1" applyBorder="1"/>
    <xf numFmtId="167" fontId="18" fillId="0" borderId="1" xfId="3" applyNumberFormat="1" applyFont="1" applyBorder="1" applyAlignment="1">
      <alignment horizontal="right"/>
    </xf>
    <xf numFmtId="167" fontId="7" fillId="0" borderId="4" xfId="3" applyNumberFormat="1" applyFont="1" applyBorder="1" applyAlignment="1">
      <alignment horizontal="left"/>
    </xf>
    <xf numFmtId="167" fontId="8" fillId="0" borderId="8" xfId="3" applyNumberFormat="1" applyFont="1" applyBorder="1" applyAlignment="1">
      <alignment horizontal="right"/>
    </xf>
    <xf numFmtId="0" fontId="18" fillId="0" borderId="1" xfId="3" applyFont="1" applyBorder="1" applyAlignment="1">
      <alignment horizontal="right"/>
    </xf>
    <xf numFmtId="167" fontId="8" fillId="0" borderId="4" xfId="3" applyNumberFormat="1" applyFont="1" applyBorder="1" applyAlignment="1">
      <alignment horizontal="right"/>
    </xf>
    <xf numFmtId="0" fontId="7" fillId="0" borderId="0" xfId="3" applyFont="1" applyBorder="1" applyAlignment="1">
      <alignment horizontal="left"/>
    </xf>
    <xf numFmtId="0" fontId="8" fillId="0" borderId="1" xfId="3" applyFont="1" applyBorder="1" applyAlignment="1">
      <alignment horizontal="left"/>
    </xf>
    <xf numFmtId="167" fontId="8" fillId="0" borderId="1" xfId="3" applyNumberFormat="1" applyFont="1" applyBorder="1"/>
    <xf numFmtId="167" fontId="18" fillId="0" borderId="1" xfId="3" quotePrefix="1" applyNumberFormat="1" applyFont="1" applyBorder="1" applyAlignment="1">
      <alignment horizontal="left"/>
    </xf>
    <xf numFmtId="167" fontId="8" fillId="0" borderId="8" xfId="3" applyNumberFormat="1" applyFont="1" applyFill="1" applyBorder="1" applyAlignment="1">
      <alignment horizontal="right"/>
    </xf>
    <xf numFmtId="0" fontId="18" fillId="0" borderId="11" xfId="3" applyFont="1" applyBorder="1"/>
    <xf numFmtId="167" fontId="7" fillId="4" borderId="11" xfId="3" applyNumberFormat="1" applyFont="1" applyFill="1" applyBorder="1" applyAlignment="1">
      <alignment horizontal="right"/>
    </xf>
    <xf numFmtId="167" fontId="18" fillId="0" borderId="12" xfId="3" applyNumberFormat="1" applyFont="1" applyBorder="1"/>
    <xf numFmtId="167" fontId="8" fillId="0" borderId="0" xfId="3" applyNumberFormat="1" applyFont="1" applyBorder="1"/>
    <xf numFmtId="9" fontId="8" fillId="0" borderId="0" xfId="3" applyNumberFormat="1" applyFont="1" applyBorder="1"/>
    <xf numFmtId="0" fontId="7" fillId="0" borderId="0" xfId="3" applyFont="1" applyBorder="1" applyAlignment="1">
      <alignment horizontal="right"/>
    </xf>
    <xf numFmtId="0" fontId="8" fillId="4" borderId="0" xfId="3" applyFont="1" applyFill="1" applyBorder="1"/>
    <xf numFmtId="0" fontId="8" fillId="4" borderId="0" xfId="3" quotePrefix="1" applyFont="1" applyFill="1" applyBorder="1" applyAlignment="1">
      <alignment horizontal="right"/>
    </xf>
    <xf numFmtId="4" fontId="8" fillId="0" borderId="0" xfId="3" applyNumberFormat="1" applyFont="1" applyBorder="1"/>
    <xf numFmtId="0" fontId="8" fillId="0" borderId="0" xfId="3" applyFont="1" applyProtection="1"/>
    <xf numFmtId="0" fontId="8" fillId="0" borderId="0" xfId="3" quotePrefix="1" applyNumberFormat="1" applyFont="1" applyBorder="1" applyAlignment="1" applyProtection="1">
      <alignment horizontal="left"/>
    </xf>
    <xf numFmtId="49" fontId="8" fillId="0" borderId="0" xfId="3" applyNumberFormat="1" applyFont="1" applyBorder="1" applyAlignment="1" applyProtection="1">
      <alignment horizontal="left"/>
    </xf>
    <xf numFmtId="164" fontId="8" fillId="0" borderId="0" xfId="3" applyNumberFormat="1" applyFont="1" applyBorder="1" applyAlignment="1" applyProtection="1">
      <alignment horizontal="left"/>
    </xf>
    <xf numFmtId="0" fontId="8" fillId="0" borderId="0" xfId="3" applyFont="1" applyBorder="1" applyAlignment="1" applyProtection="1">
      <alignment horizontal="center"/>
    </xf>
    <xf numFmtId="1" fontId="8" fillId="0" borderId="0" xfId="3" applyNumberFormat="1" applyFont="1" applyBorder="1" applyAlignment="1" applyProtection="1">
      <alignment horizontal="center"/>
    </xf>
    <xf numFmtId="0" fontId="8" fillId="0" borderId="3" xfId="3" applyNumberFormat="1" applyFont="1" applyBorder="1" applyAlignment="1" applyProtection="1">
      <alignment vertical="center"/>
    </xf>
    <xf numFmtId="0" fontId="8" fillId="0" borderId="14" xfId="3" applyNumberFormat="1" applyFont="1" applyBorder="1" applyAlignment="1" applyProtection="1">
      <alignment vertical="center"/>
    </xf>
    <xf numFmtId="0" fontId="8" fillId="0" borderId="9" xfId="3" applyNumberFormat="1" applyFont="1" applyBorder="1" applyAlignment="1" applyProtection="1">
      <alignment vertical="center"/>
    </xf>
    <xf numFmtId="165" fontId="8" fillId="0" borderId="0" xfId="3" applyNumberFormat="1" applyFont="1" applyBorder="1" applyAlignment="1" applyProtection="1">
      <alignment horizontal="left"/>
    </xf>
    <xf numFmtId="165" fontId="9" fillId="0" borderId="0" xfId="5" applyNumberFormat="1" applyFont="1" applyBorder="1" applyAlignment="1" applyProtection="1">
      <alignment horizontal="left"/>
    </xf>
    <xf numFmtId="0" fontId="8" fillId="0" borderId="3" xfId="3" applyFont="1" applyBorder="1" applyAlignment="1" applyProtection="1">
      <alignment horizontal="left"/>
    </xf>
    <xf numFmtId="167" fontId="8" fillId="0" borderId="0" xfId="2" applyNumberFormat="1" applyFont="1" applyBorder="1" applyAlignment="1" applyProtection="1"/>
    <xf numFmtId="167" fontId="8" fillId="0" borderId="5" xfId="2" applyNumberFormat="1" applyFont="1" applyBorder="1" applyAlignment="1" applyProtection="1"/>
    <xf numFmtId="0" fontId="8" fillId="0" borderId="0" xfId="3" applyFont="1" applyFill="1" applyBorder="1" applyAlignment="1" applyProtection="1">
      <alignment horizontal="left"/>
    </xf>
    <xf numFmtId="167" fontId="8" fillId="0" borderId="0" xfId="3" applyNumberFormat="1" applyFont="1" applyFill="1" applyBorder="1" applyAlignment="1" applyProtection="1"/>
    <xf numFmtId="0" fontId="8" fillId="0" borderId="0" xfId="3" applyFont="1" applyFill="1" applyBorder="1" applyProtection="1"/>
    <xf numFmtId="0" fontId="8" fillId="0" borderId="0" xfId="0" applyFont="1" applyBorder="1" applyAlignment="1" applyProtection="1">
      <alignment horizontal="left" vertical="center"/>
    </xf>
    <xf numFmtId="0" fontId="7" fillId="0" borderId="0" xfId="3" quotePrefix="1" applyFont="1" applyAlignment="1" applyProtection="1">
      <alignment horizontal="left"/>
    </xf>
    <xf numFmtId="0" fontId="7" fillId="0" borderId="0" xfId="3" applyFont="1" applyProtection="1"/>
    <xf numFmtId="0" fontId="7" fillId="0" borderId="0" xfId="0" applyFont="1" applyAlignment="1" applyProtection="1">
      <alignment horizontal="left" vertical="center"/>
    </xf>
    <xf numFmtId="0" fontId="8" fillId="0" borderId="0" xfId="3" applyFont="1" applyAlignment="1" applyProtection="1">
      <alignment vertical="center"/>
    </xf>
    <xf numFmtId="0" fontId="8" fillId="0" borderId="0" xfId="0" applyFont="1" applyAlignment="1" applyProtection="1"/>
    <xf numFmtId="43" fontId="8" fillId="0" borderId="0" xfId="1" applyFont="1" applyAlignment="1" applyProtection="1"/>
    <xf numFmtId="0" fontId="8" fillId="0" borderId="0" xfId="0" applyFont="1" applyAlignment="1" applyProtection="1">
      <alignment horizontal="center"/>
    </xf>
    <xf numFmtId="0" fontId="8" fillId="2" borderId="3" xfId="0" applyFont="1" applyFill="1" applyBorder="1" applyAlignment="1" applyProtection="1">
      <alignment horizontal="center"/>
    </xf>
    <xf numFmtId="0" fontId="7" fillId="0" borderId="0" xfId="0" applyFont="1" applyAlignment="1" applyProtection="1"/>
    <xf numFmtId="44" fontId="8" fillId="0" borderId="0" xfId="2" applyFont="1" applyAlignment="1" applyProtection="1"/>
    <xf numFmtId="3" fontId="8" fillId="0" borderId="0" xfId="0" applyNumberFormat="1" applyFont="1" applyAlignment="1" applyProtection="1"/>
    <xf numFmtId="0" fontId="8" fillId="0" borderId="0" xfId="0" applyFont="1" applyBorder="1" applyAlignment="1" applyProtection="1">
      <alignment horizontal="center"/>
    </xf>
    <xf numFmtId="0" fontId="8" fillId="0" borderId="0" xfId="0" applyFont="1" applyBorder="1" applyAlignment="1" applyProtection="1"/>
    <xf numFmtId="167" fontId="8" fillId="0" borderId="0" xfId="0" applyNumberFormat="1" applyFont="1" applyBorder="1" applyAlignment="1" applyProtection="1"/>
    <xf numFmtId="0" fontId="7" fillId="0" borderId="0" xfId="0" applyFont="1" applyAlignment="1" applyProtection="1">
      <alignment horizontal="right"/>
    </xf>
    <xf numFmtId="0" fontId="8" fillId="0" borderId="0" xfId="0" applyFont="1" applyProtection="1"/>
    <xf numFmtId="0" fontId="8" fillId="0" borderId="0" xfId="0" applyFont="1" applyBorder="1" applyProtection="1"/>
    <xf numFmtId="167" fontId="18" fillId="4" borderId="1" xfId="3" applyNumberFormat="1" applyFont="1" applyFill="1" applyBorder="1" applyAlignment="1">
      <alignment horizontal="right"/>
    </xf>
    <xf numFmtId="0" fontId="7" fillId="0" borderId="0" xfId="3" applyFont="1" applyBorder="1" applyAlignment="1">
      <alignment horizontal="center"/>
    </xf>
    <xf numFmtId="0" fontId="7" fillId="0" borderId="5" xfId="3" applyFont="1" applyBorder="1" applyAlignment="1">
      <alignment horizontal="left"/>
    </xf>
    <xf numFmtId="0" fontId="7" fillId="0" borderId="7" xfId="3" applyFont="1" applyBorder="1" applyAlignment="1">
      <alignment horizontal="center"/>
    </xf>
    <xf numFmtId="0" fontId="7" fillId="0" borderId="7" xfId="3" applyFont="1" applyBorder="1" applyAlignment="1">
      <alignment horizontal="left"/>
    </xf>
    <xf numFmtId="0" fontId="7" fillId="0" borderId="1" xfId="3" quotePrefix="1" applyFont="1" applyBorder="1" applyAlignment="1" applyProtection="1">
      <alignment horizontal="left"/>
    </xf>
    <xf numFmtId="0" fontId="8" fillId="0" borderId="2" xfId="3" applyNumberFormat="1" applyFont="1" applyBorder="1" applyAlignment="1" applyProtection="1">
      <alignment vertical="center"/>
    </xf>
    <xf numFmtId="0" fontId="8" fillId="0" borderId="15" xfId="3" applyNumberFormat="1" applyFont="1" applyBorder="1" applyAlignment="1" applyProtection="1">
      <alignment vertical="center"/>
    </xf>
    <xf numFmtId="0" fontId="8" fillId="0" borderId="1" xfId="3" applyNumberFormat="1" applyFont="1" applyBorder="1" applyAlignment="1" applyProtection="1">
      <alignment vertical="center"/>
    </xf>
    <xf numFmtId="0" fontId="8" fillId="0" borderId="5" xfId="3" applyFont="1" applyBorder="1" applyAlignment="1" applyProtection="1">
      <alignment horizontal="left"/>
    </xf>
    <xf numFmtId="0" fontId="8" fillId="0" borderId="2" xfId="3" applyFont="1" applyBorder="1" applyAlignment="1" applyProtection="1">
      <alignment horizontal="left"/>
    </xf>
    <xf numFmtId="49" fontId="8" fillId="0" borderId="8" xfId="3" applyNumberFormat="1" applyFont="1" applyBorder="1" applyProtection="1"/>
    <xf numFmtId="49" fontId="8" fillId="0" borderId="17" xfId="3" applyNumberFormat="1" applyFont="1" applyBorder="1" applyAlignment="1" applyProtection="1">
      <alignment horizontal="left"/>
    </xf>
    <xf numFmtId="164" fontId="8" fillId="0" borderId="17" xfId="3" applyNumberFormat="1" applyFont="1" applyBorder="1" applyAlignment="1" applyProtection="1">
      <alignment horizontal="left"/>
    </xf>
    <xf numFmtId="0" fontId="8" fillId="0" borderId="8" xfId="3" applyFont="1" applyBorder="1" applyAlignment="1" applyProtection="1">
      <alignment horizontal="left"/>
    </xf>
    <xf numFmtId="0" fontId="8" fillId="0" borderId="17" xfId="3" applyFont="1" applyBorder="1" applyAlignment="1" applyProtection="1">
      <alignment horizontal="center"/>
    </xf>
    <xf numFmtId="0" fontId="8" fillId="0" borderId="8" xfId="3" applyFont="1" applyBorder="1" applyAlignment="1" applyProtection="1"/>
    <xf numFmtId="0" fontId="8" fillId="0" borderId="17" xfId="3" applyFont="1" applyBorder="1" applyAlignment="1" applyProtection="1"/>
    <xf numFmtId="0" fontId="8" fillId="0" borderId="9" xfId="3" applyFont="1" applyBorder="1" applyAlignment="1" applyProtection="1">
      <alignment vertical="center"/>
    </xf>
    <xf numFmtId="0" fontId="8" fillId="0" borderId="1" xfId="3" applyFont="1" applyBorder="1" applyAlignment="1" applyProtection="1">
      <alignment vertical="center"/>
    </xf>
    <xf numFmtId="0" fontId="8" fillId="0" borderId="8" xfId="3" applyFont="1" applyBorder="1" applyProtection="1"/>
    <xf numFmtId="0" fontId="8" fillId="0" borderId="17" xfId="3" applyNumberFormat="1" applyFont="1" applyBorder="1" applyAlignment="1" applyProtection="1">
      <alignment horizontal="left"/>
    </xf>
    <xf numFmtId="0" fontId="8" fillId="0" borderId="17" xfId="3" applyFont="1" applyBorder="1" applyAlignment="1" applyProtection="1">
      <alignment horizontal="left"/>
    </xf>
    <xf numFmtId="0" fontId="8" fillId="0" borderId="13" xfId="3" applyFont="1" applyBorder="1" applyAlignment="1" applyProtection="1">
      <alignment horizontal="left"/>
    </xf>
    <xf numFmtId="0" fontId="8" fillId="0" borderId="16" xfId="3" applyFont="1" applyBorder="1" applyAlignment="1" applyProtection="1">
      <alignment horizontal="left"/>
    </xf>
    <xf numFmtId="0" fontId="7" fillId="2" borderId="8" xfId="3" applyFont="1" applyFill="1" applyBorder="1" applyProtection="1"/>
    <xf numFmtId="0" fontId="8" fillId="0" borderId="14" xfId="3" applyFont="1" applyBorder="1" applyAlignment="1" applyProtection="1">
      <alignment horizontal="left"/>
    </xf>
    <xf numFmtId="0" fontId="8" fillId="0" borderId="10" xfId="3" applyFont="1" applyBorder="1" applyProtection="1"/>
    <xf numFmtId="0" fontId="8" fillId="0" borderId="3" xfId="3" applyFont="1" applyBorder="1" applyProtection="1"/>
    <xf numFmtId="0" fontId="8" fillId="6" borderId="3" xfId="3" applyFont="1" applyFill="1" applyBorder="1" applyAlignment="1" applyProtection="1">
      <alignment horizontal="left"/>
    </xf>
    <xf numFmtId="167" fontId="8" fillId="6" borderId="3" xfId="3" applyNumberFormat="1" applyFont="1" applyFill="1" applyBorder="1" applyAlignment="1" applyProtection="1"/>
    <xf numFmtId="0" fontId="7" fillId="0" borderId="1" xfId="3" quotePrefix="1" applyFont="1" applyBorder="1" applyAlignment="1" applyProtection="1">
      <alignment horizontal="left" vertical="center"/>
    </xf>
    <xf numFmtId="0" fontId="7" fillId="0" borderId="2" xfId="3" applyFont="1" applyBorder="1" applyAlignment="1" applyProtection="1">
      <alignment vertical="center"/>
    </xf>
    <xf numFmtId="0" fontId="8" fillId="0" borderId="15" xfId="3" applyFont="1" applyBorder="1" applyAlignment="1" applyProtection="1">
      <alignment horizontal="left"/>
    </xf>
    <xf numFmtId="167" fontId="8" fillId="0" borderId="17" xfId="2" applyNumberFormat="1" applyFont="1" applyBorder="1" applyAlignment="1" applyProtection="1"/>
    <xf numFmtId="0" fontId="8" fillId="0" borderId="17" xfId="3" applyFont="1" applyBorder="1" applyProtection="1"/>
    <xf numFmtId="167" fontId="8" fillId="0" borderId="16" xfId="2" applyNumberFormat="1" applyFont="1" applyBorder="1" applyAlignment="1" applyProtection="1"/>
    <xf numFmtId="167" fontId="8" fillId="6" borderId="14" xfId="3" applyNumberFormat="1" applyFont="1" applyFill="1" applyBorder="1" applyAlignment="1" applyProtection="1"/>
    <xf numFmtId="0" fontId="7" fillId="0" borderId="6" xfId="3" quotePrefix="1" applyFont="1" applyBorder="1" applyAlignment="1" applyProtection="1">
      <alignment horizontal="left" vertical="center"/>
    </xf>
    <xf numFmtId="0" fontId="8" fillId="0" borderId="15" xfId="3" applyFont="1" applyBorder="1" applyAlignment="1" applyProtection="1">
      <alignment vertical="center"/>
    </xf>
    <xf numFmtId="0" fontId="7" fillId="0" borderId="1" xfId="3" applyFont="1" applyBorder="1" applyAlignment="1" applyProtection="1">
      <alignment vertical="center"/>
    </xf>
    <xf numFmtId="0" fontId="7" fillId="0" borderId="9" xfId="3" applyFont="1" applyBorder="1" applyAlignment="1">
      <alignment horizontal="center"/>
    </xf>
    <xf numFmtId="167" fontId="7" fillId="0" borderId="4" xfId="3" applyNumberFormat="1" applyFont="1" applyBorder="1" applyAlignment="1">
      <alignment horizontal="right"/>
    </xf>
    <xf numFmtId="0" fontId="8" fillId="0" borderId="1" xfId="3" applyFont="1" applyBorder="1" applyAlignment="1">
      <alignment horizontal="center"/>
    </xf>
    <xf numFmtId="0" fontId="8" fillId="0" borderId="4" xfId="3" applyFont="1" applyBorder="1" applyAlignment="1">
      <alignment horizontal="center"/>
    </xf>
    <xf numFmtId="167" fontId="8" fillId="0" borderId="15" xfId="3" applyNumberFormat="1" applyFont="1" applyBorder="1" applyAlignment="1" applyProtection="1">
      <alignment horizontal="right"/>
      <protection locked="0"/>
    </xf>
    <xf numFmtId="167" fontId="8" fillId="0" borderId="16" xfId="3" applyNumberFormat="1" applyFont="1" applyBorder="1" applyAlignment="1" applyProtection="1">
      <alignment horizontal="right"/>
      <protection locked="0"/>
    </xf>
    <xf numFmtId="0" fontId="7" fillId="0" borderId="4" xfId="3" applyFont="1" applyBorder="1" applyAlignment="1">
      <alignment horizontal="center"/>
    </xf>
    <xf numFmtId="0" fontId="8" fillId="0" borderId="1" xfId="3" quotePrefix="1" applyFont="1" applyBorder="1" applyAlignment="1">
      <alignment horizontal="center"/>
    </xf>
    <xf numFmtId="167" fontId="8" fillId="0" borderId="4" xfId="3" applyNumberFormat="1" applyFont="1" applyFill="1" applyBorder="1" applyAlignment="1">
      <alignment horizontal="right"/>
    </xf>
    <xf numFmtId="0" fontId="7" fillId="0" borderId="8" xfId="3" applyFont="1" applyBorder="1" applyAlignment="1">
      <alignment horizontal="center"/>
    </xf>
    <xf numFmtId="0" fontId="8" fillId="0" borderId="9" xfId="3" applyFont="1" applyBorder="1"/>
    <xf numFmtId="0" fontId="8" fillId="0" borderId="3" xfId="3" applyFont="1" applyBorder="1"/>
    <xf numFmtId="167" fontId="8" fillId="0" borderId="9" xfId="3" applyNumberFormat="1" applyFont="1" applyBorder="1"/>
    <xf numFmtId="167" fontId="8" fillId="0" borderId="10" xfId="3" applyNumberFormat="1" applyFont="1" applyBorder="1"/>
    <xf numFmtId="167" fontId="7" fillId="0" borderId="0" xfId="3" applyNumberFormat="1" applyFont="1" applyBorder="1" applyAlignment="1">
      <alignment horizontal="center"/>
    </xf>
    <xf numFmtId="167" fontId="8" fillId="0" borderId="15" xfId="3" applyNumberFormat="1" applyFont="1" applyBorder="1" applyAlignment="1">
      <alignment horizontal="center"/>
    </xf>
    <xf numFmtId="167" fontId="8" fillId="0" borderId="0" xfId="3" applyNumberFormat="1" applyFont="1" applyBorder="1" applyAlignment="1">
      <alignment horizontal="center"/>
    </xf>
    <xf numFmtId="167" fontId="8" fillId="0" borderId="17" xfId="3" applyNumberFormat="1" applyFont="1" applyBorder="1" applyAlignment="1">
      <alignment horizontal="right"/>
    </xf>
    <xf numFmtId="167" fontId="8" fillId="0" borderId="14" xfId="3" applyNumberFormat="1" applyFont="1" applyBorder="1"/>
    <xf numFmtId="167" fontId="18" fillId="0" borderId="4" xfId="3" quotePrefix="1" applyNumberFormat="1" applyFont="1" applyBorder="1" applyAlignment="1">
      <alignment horizontal="left"/>
    </xf>
    <xf numFmtId="0" fontId="8" fillId="2" borderId="13" xfId="0" applyFont="1" applyFill="1" applyBorder="1" applyAlignment="1" applyProtection="1">
      <alignment horizontal="center"/>
    </xf>
    <xf numFmtId="0" fontId="8" fillId="2" borderId="5" xfId="0" applyFont="1" applyFill="1" applyBorder="1" applyAlignment="1" applyProtection="1">
      <alignment horizontal="center"/>
    </xf>
    <xf numFmtId="0" fontId="8" fillId="2" borderId="16" xfId="0" applyFont="1" applyFill="1" applyBorder="1" applyAlignment="1" applyProtection="1">
      <alignment horizontal="center"/>
    </xf>
    <xf numFmtId="0" fontId="8" fillId="2" borderId="10" xfId="0" applyFont="1" applyFill="1" applyBorder="1" applyAlignment="1" applyProtection="1">
      <alignment horizontal="center"/>
    </xf>
    <xf numFmtId="0" fontId="8" fillId="2" borderId="14" xfId="0" applyFont="1" applyFill="1" applyBorder="1" applyAlignment="1" applyProtection="1">
      <alignment horizontal="center"/>
    </xf>
    <xf numFmtId="0" fontId="7" fillId="0" borderId="7" xfId="0" applyFont="1" applyBorder="1" applyAlignment="1" applyProtection="1">
      <alignment horizontal="center"/>
    </xf>
    <xf numFmtId="0" fontId="7" fillId="0" borderId="4" xfId="0" applyFont="1" applyBorder="1" applyAlignment="1" applyProtection="1">
      <alignment horizontal="center"/>
    </xf>
    <xf numFmtId="0" fontId="7" fillId="0" borderId="9" xfId="0" applyFont="1" applyBorder="1" applyAlignment="1" applyProtection="1">
      <alignment horizontal="center"/>
    </xf>
    <xf numFmtId="0" fontId="7" fillId="0" borderId="1" xfId="0" applyFont="1" applyBorder="1" applyAlignment="1" applyProtection="1">
      <alignment horizontal="center"/>
    </xf>
    <xf numFmtId="170" fontId="8" fillId="3" borderId="1" xfId="2" applyNumberFormat="1" applyFont="1" applyFill="1" applyBorder="1" applyAlignment="1" applyProtection="1">
      <alignment horizontal="right"/>
    </xf>
    <xf numFmtId="167" fontId="7" fillId="4" borderId="1" xfId="2" applyNumberFormat="1" applyFont="1" applyFill="1" applyBorder="1" applyAlignment="1" applyProtection="1">
      <alignment horizontal="right"/>
    </xf>
    <xf numFmtId="170" fontId="7" fillId="0" borderId="1" xfId="0" applyNumberFormat="1" applyFont="1" applyBorder="1" applyAlignment="1" applyProtection="1">
      <alignment horizontal="right"/>
    </xf>
    <xf numFmtId="170" fontId="7" fillId="6" borderId="1" xfId="2" applyNumberFormat="1" applyFont="1" applyFill="1" applyBorder="1" applyAlignment="1" applyProtection="1">
      <alignment horizontal="right"/>
    </xf>
    <xf numFmtId="0" fontId="7" fillId="0" borderId="13" xfId="0" applyFont="1" applyBorder="1" applyAlignment="1" applyProtection="1">
      <alignment horizontal="center"/>
    </xf>
    <xf numFmtId="0" fontId="7" fillId="0" borderId="8" xfId="0" applyFont="1" applyBorder="1" applyAlignment="1" applyProtection="1">
      <alignment horizontal="center"/>
    </xf>
    <xf numFmtId="0" fontId="7" fillId="0" borderId="10" xfId="0" applyFont="1" applyBorder="1" applyAlignment="1" applyProtection="1">
      <alignment horizontal="center"/>
    </xf>
    <xf numFmtId="0" fontId="8" fillId="7" borderId="8" xfId="0" quotePrefix="1" applyFont="1" applyFill="1" applyBorder="1" applyAlignment="1" applyProtection="1">
      <alignment horizontal="center" vertical="top"/>
    </xf>
    <xf numFmtId="0" fontId="8" fillId="7" borderId="8" xfId="0" applyFont="1" applyFill="1" applyBorder="1" applyAlignment="1" applyProtection="1">
      <alignment horizontal="center" vertical="top"/>
    </xf>
    <xf numFmtId="0" fontId="8" fillId="5" borderId="8" xfId="0" quotePrefix="1" applyFont="1" applyFill="1" applyBorder="1" applyAlignment="1" applyProtection="1">
      <alignment horizontal="center"/>
    </xf>
    <xf numFmtId="0" fontId="8" fillId="5" borderId="8" xfId="0" applyFont="1" applyFill="1" applyBorder="1" applyAlignment="1" applyProtection="1">
      <alignment horizontal="center"/>
    </xf>
    <xf numFmtId="0" fontId="8" fillId="7" borderId="1" xfId="0" applyFont="1" applyFill="1" applyBorder="1" applyAlignment="1" applyProtection="1"/>
    <xf numFmtId="0" fontId="8" fillId="5" borderId="1" xfId="0" applyFont="1" applyFill="1" applyBorder="1" applyAlignment="1" applyProtection="1"/>
    <xf numFmtId="0" fontId="7" fillId="0" borderId="1" xfId="0" applyFont="1" applyBorder="1" applyAlignment="1" applyProtection="1"/>
    <xf numFmtId="0" fontId="7" fillId="0" borderId="17" xfId="0" applyFont="1" applyBorder="1" applyAlignment="1" applyProtection="1">
      <alignment horizontal="center"/>
    </xf>
    <xf numFmtId="0" fontId="8" fillId="2" borderId="0" xfId="0" applyFont="1" applyFill="1" applyBorder="1" applyAlignment="1" applyProtection="1">
      <alignment horizontal="center"/>
    </xf>
    <xf numFmtId="0" fontId="7" fillId="7" borderId="1" xfId="0" applyFont="1" applyFill="1" applyBorder="1" applyAlignment="1" applyProtection="1"/>
    <xf numFmtId="0" fontId="8" fillId="0" borderId="1" xfId="0" applyFont="1" applyBorder="1" applyAlignment="1" applyProtection="1"/>
    <xf numFmtId="0" fontId="8" fillId="7" borderId="9" xfId="0" applyFont="1" applyFill="1" applyBorder="1" applyAlignment="1" applyProtection="1">
      <alignment horizontal="center" vertical="top"/>
    </xf>
    <xf numFmtId="0" fontId="8" fillId="0" borderId="15" xfId="0" applyFont="1" applyBorder="1" applyAlignment="1" applyProtection="1"/>
    <xf numFmtId="167" fontId="8" fillId="0" borderId="1" xfId="0" applyNumberFormat="1" applyFont="1" applyBorder="1" applyAlignment="1" applyProtection="1"/>
    <xf numFmtId="0" fontId="8" fillId="0" borderId="1" xfId="0" applyFont="1" applyBorder="1" applyAlignment="1" applyProtection="1">
      <alignment horizontal="center"/>
    </xf>
    <xf numFmtId="167" fontId="7" fillId="0" borderId="1" xfId="2" applyNumberFormat="1" applyFont="1" applyFill="1" applyBorder="1" applyAlignment="1" applyProtection="1">
      <alignment horizontal="right"/>
    </xf>
    <xf numFmtId="0" fontId="8" fillId="0" borderId="5" xfId="0" applyFont="1" applyFill="1" applyBorder="1" applyAlignment="1" applyProtection="1">
      <alignment horizontal="center" vertical="top"/>
    </xf>
    <xf numFmtId="0" fontId="7" fillId="0" borderId="2" xfId="0" applyFont="1" applyFill="1" applyBorder="1" applyAlignment="1" applyProtection="1"/>
    <xf numFmtId="0" fontId="7" fillId="0" borderId="2" xfId="0" applyFont="1" applyBorder="1" applyAlignment="1" applyProtection="1"/>
    <xf numFmtId="167" fontId="8" fillId="0" borderId="6" xfId="0" applyNumberFormat="1" applyFont="1" applyBorder="1" applyAlignment="1" applyProtection="1"/>
    <xf numFmtId="0" fontId="8" fillId="0" borderId="2" xfId="0" applyFont="1" applyFill="1" applyBorder="1" applyAlignment="1" applyProtection="1">
      <alignment horizontal="center" vertical="top"/>
    </xf>
    <xf numFmtId="0" fontId="8" fillId="2" borderId="8" xfId="0" applyFont="1" applyFill="1" applyBorder="1" applyAlignment="1" applyProtection="1">
      <alignment horizontal="center"/>
    </xf>
    <xf numFmtId="0" fontId="8" fillId="2" borderId="17" xfId="0" applyFont="1" applyFill="1" applyBorder="1" applyAlignment="1" applyProtection="1">
      <alignment horizontal="center"/>
    </xf>
    <xf numFmtId="0" fontId="8" fillId="7" borderId="6" xfId="0" applyFont="1" applyFill="1" applyBorder="1" applyAlignment="1" applyProtection="1"/>
    <xf numFmtId="0" fontId="7" fillId="7" borderId="6" xfId="0" applyFont="1" applyFill="1" applyBorder="1" applyAlignment="1" applyProtection="1"/>
    <xf numFmtId="0" fontId="8" fillId="5" borderId="6" xfId="0" applyFont="1" applyFill="1" applyBorder="1" applyAlignment="1" applyProtection="1"/>
    <xf numFmtId="0" fontId="8" fillId="0" borderId="2" xfId="0" applyFont="1" applyBorder="1" applyAlignment="1" applyProtection="1"/>
    <xf numFmtId="0" fontId="8" fillId="0" borderId="5" xfId="0" applyFont="1" applyBorder="1" applyAlignment="1" applyProtection="1"/>
    <xf numFmtId="167" fontId="7" fillId="0" borderId="0" xfId="2" applyNumberFormat="1" applyFont="1" applyFill="1" applyBorder="1" applyAlignment="1" applyProtection="1">
      <alignment horizontal="right"/>
    </xf>
    <xf numFmtId="167" fontId="8" fillId="0" borderId="10" xfId="0" quotePrefix="1" applyNumberFormat="1" applyFont="1" applyBorder="1" applyAlignment="1" applyProtection="1"/>
    <xf numFmtId="167" fontId="8" fillId="0" borderId="1" xfId="0" quotePrefix="1" applyNumberFormat="1" applyFont="1" applyBorder="1" applyAlignment="1" applyProtection="1"/>
    <xf numFmtId="167" fontId="8" fillId="0" borderId="10" xfId="0" applyNumberFormat="1" applyFont="1" applyBorder="1" applyAlignment="1" applyProtection="1"/>
    <xf numFmtId="167" fontId="7" fillId="0" borderId="17" xfId="2" applyNumberFormat="1" applyFont="1" applyFill="1" applyBorder="1" applyAlignment="1" applyProtection="1">
      <alignment horizontal="right"/>
    </xf>
    <xf numFmtId="167" fontId="8" fillId="0" borderId="8" xfId="0" applyNumberFormat="1" applyFont="1" applyBorder="1" applyAlignment="1" applyProtection="1"/>
    <xf numFmtId="167" fontId="7" fillId="0" borderId="1" xfId="0" applyNumberFormat="1" applyFont="1" applyBorder="1" applyAlignment="1" applyProtection="1">
      <alignment horizontal="center"/>
    </xf>
    <xf numFmtId="170" fontId="8" fillId="0" borderId="1" xfId="0" applyNumberFormat="1" applyFont="1" applyBorder="1" applyAlignment="1" applyProtection="1">
      <alignment horizontal="right"/>
      <protection locked="0"/>
    </xf>
    <xf numFmtId="170" fontId="8" fillId="0" borderId="1" xfId="0" applyNumberFormat="1" applyFont="1" applyBorder="1" applyAlignment="1" applyProtection="1">
      <alignment horizontal="right"/>
    </xf>
    <xf numFmtId="167" fontId="8" fillId="0" borderId="1" xfId="0" applyNumberFormat="1" applyFont="1" applyBorder="1" applyAlignment="1" applyProtection="1">
      <alignment horizontal="right"/>
    </xf>
    <xf numFmtId="0" fontId="7" fillId="0" borderId="16" xfId="0" applyFont="1" applyBorder="1" applyAlignment="1" applyProtection="1">
      <alignment horizontal="center"/>
    </xf>
    <xf numFmtId="0" fontId="8" fillId="0" borderId="0" xfId="3" applyFont="1" applyAlignment="1" applyProtection="1">
      <alignment horizontal="center"/>
    </xf>
    <xf numFmtId="0" fontId="7" fillId="0" borderId="0" xfId="3" applyFont="1" applyBorder="1" applyAlignment="1" applyProtection="1">
      <alignment horizontal="center"/>
    </xf>
    <xf numFmtId="1" fontId="7" fillId="0" borderId="0" xfId="3" applyNumberFormat="1" applyFont="1" applyBorder="1" applyAlignment="1" applyProtection="1">
      <alignment horizontal="center"/>
    </xf>
    <xf numFmtId="0" fontId="8" fillId="0" borderId="10" xfId="3" applyFont="1" applyBorder="1" applyAlignment="1" applyProtection="1">
      <alignment horizontal="left"/>
    </xf>
    <xf numFmtId="0" fontId="7" fillId="0" borderId="8" xfId="3" applyFont="1" applyBorder="1" applyAlignment="1" applyProtection="1">
      <alignment horizontal="left"/>
    </xf>
    <xf numFmtId="0" fontId="7" fillId="0" borderId="17" xfId="3" applyFont="1" applyBorder="1" applyAlignment="1" applyProtection="1">
      <alignment horizontal="center"/>
    </xf>
    <xf numFmtId="0" fontId="8" fillId="7" borderId="1" xfId="0" quotePrefix="1" applyFont="1" applyFill="1" applyBorder="1" applyAlignment="1" applyProtection="1">
      <alignment horizontal="center" vertical="top"/>
    </xf>
    <xf numFmtId="0" fontId="8" fillId="7" borderId="1" xfId="0" applyFont="1" applyFill="1" applyBorder="1" applyAlignment="1" applyProtection="1">
      <alignment horizontal="center" vertical="top"/>
    </xf>
    <xf numFmtId="0" fontId="8" fillId="5" borderId="1" xfId="0" quotePrefix="1" applyFont="1" applyFill="1" applyBorder="1" applyAlignment="1" applyProtection="1">
      <alignment horizontal="center"/>
    </xf>
    <xf numFmtId="0" fontId="8" fillId="5" borderId="1" xfId="0" applyFont="1" applyFill="1" applyBorder="1" applyAlignment="1" applyProtection="1">
      <alignment horizontal="center"/>
    </xf>
    <xf numFmtId="167" fontId="7" fillId="0" borderId="1" xfId="0" applyNumberFormat="1" applyFont="1" applyBorder="1" applyAlignment="1" applyProtection="1">
      <alignment horizontal="right"/>
    </xf>
    <xf numFmtId="167" fontId="7" fillId="6" borderId="1" xfId="2" applyNumberFormat="1" applyFont="1" applyFill="1" applyBorder="1" applyAlignment="1" applyProtection="1">
      <alignment horizontal="right"/>
    </xf>
    <xf numFmtId="0" fontId="8" fillId="0" borderId="6" xfId="0" applyFont="1" applyBorder="1" applyAlignment="1" applyProtection="1"/>
    <xf numFmtId="170" fontId="8" fillId="0" borderId="1" xfId="0" quotePrefix="1" applyNumberFormat="1" applyFont="1" applyBorder="1" applyAlignment="1" applyProtection="1">
      <alignment horizontal="left"/>
    </xf>
    <xf numFmtId="167" fontId="8" fillId="0" borderId="1" xfId="0" applyNumberFormat="1" applyFont="1" applyBorder="1" applyAlignment="1" applyProtection="1">
      <alignment horizontal="right"/>
      <protection locked="0"/>
    </xf>
    <xf numFmtId="0" fontId="19" fillId="0" borderId="0" xfId="0" applyFont="1" applyAlignment="1" applyProtection="1">
      <alignment horizontal="right"/>
    </xf>
    <xf numFmtId="170" fontId="8" fillId="0" borderId="1" xfId="0" applyNumberFormat="1" applyFont="1" applyBorder="1" applyAlignment="1" applyProtection="1"/>
    <xf numFmtId="0" fontId="7" fillId="0" borderId="9" xfId="0" applyFont="1" applyBorder="1" applyAlignment="1" applyProtection="1"/>
    <xf numFmtId="0" fontId="7" fillId="0" borderId="7" xfId="0" applyFont="1" applyBorder="1" applyAlignment="1" applyProtection="1"/>
    <xf numFmtId="4" fontId="8" fillId="0" borderId="0" xfId="3" applyNumberFormat="1" applyFont="1" applyBorder="1" applyProtection="1"/>
    <xf numFmtId="0" fontId="8" fillId="0" borderId="0" xfId="3" applyFont="1" applyBorder="1" applyAlignment="1" applyProtection="1">
      <alignment horizontal="center"/>
      <protection locked="0"/>
    </xf>
    <xf numFmtId="0" fontId="8" fillId="0" borderId="16" xfId="3" applyFont="1" applyBorder="1" applyAlignment="1" applyProtection="1">
      <protection locked="0"/>
    </xf>
    <xf numFmtId="0" fontId="8" fillId="0" borderId="17" xfId="3" applyFont="1" applyBorder="1" applyAlignment="1" applyProtection="1">
      <protection locked="0"/>
    </xf>
    <xf numFmtId="0" fontId="8" fillId="0" borderId="8" xfId="3" quotePrefix="1" applyFont="1" applyBorder="1" applyAlignment="1" applyProtection="1">
      <alignment horizontal="left"/>
      <protection locked="0"/>
    </xf>
    <xf numFmtId="0" fontId="7" fillId="0" borderId="8" xfId="3" quotePrefix="1" applyFont="1" applyBorder="1" applyAlignment="1" applyProtection="1">
      <alignment horizontal="left"/>
      <protection locked="0"/>
    </xf>
    <xf numFmtId="0" fontId="11" fillId="0" borderId="1" xfId="3" applyFont="1" applyBorder="1" applyAlignment="1" applyProtection="1">
      <alignment horizontal="center"/>
    </xf>
    <xf numFmtId="0" fontId="11" fillId="0" borderId="7" xfId="3" applyFont="1" applyBorder="1" applyAlignment="1" applyProtection="1">
      <alignment horizontal="left"/>
    </xf>
    <xf numFmtId="0" fontId="8" fillId="0" borderId="8" xfId="3" applyFont="1" applyBorder="1" applyAlignment="1" applyProtection="1">
      <alignment horizontal="center"/>
      <protection locked="0"/>
    </xf>
    <xf numFmtId="0" fontId="8" fillId="0" borderId="17" xfId="3" applyFont="1" applyBorder="1" applyAlignment="1" applyProtection="1">
      <alignment horizontal="center"/>
      <protection locked="0"/>
    </xf>
    <xf numFmtId="0" fontId="8" fillId="0" borderId="8" xfId="3" applyFont="1" applyBorder="1" applyAlignment="1" applyProtection="1">
      <protection locked="0"/>
    </xf>
    <xf numFmtId="0" fontId="8" fillId="0" borderId="0" xfId="3" applyFont="1" applyBorder="1" applyAlignment="1" applyProtection="1">
      <protection locked="0"/>
    </xf>
    <xf numFmtId="0" fontId="7" fillId="0" borderId="8" xfId="3" applyFont="1" applyBorder="1" applyAlignment="1" applyProtection="1">
      <protection locked="0"/>
    </xf>
    <xf numFmtId="167" fontId="8" fillId="0" borderId="0" xfId="3" applyNumberFormat="1" applyFont="1" applyBorder="1" applyAlignment="1" applyProtection="1">
      <protection locked="0"/>
    </xf>
    <xf numFmtId="0" fontId="8" fillId="0" borderId="10" xfId="3" applyFont="1" applyBorder="1" applyAlignment="1" applyProtection="1">
      <alignment horizontal="left"/>
      <protection locked="0"/>
    </xf>
    <xf numFmtId="0" fontId="8" fillId="0" borderId="3" xfId="3" applyFont="1" applyBorder="1" applyAlignment="1" applyProtection="1">
      <alignment horizontal="left"/>
      <protection locked="0"/>
    </xf>
    <xf numFmtId="0" fontId="8" fillId="0" borderId="14" xfId="3" applyFont="1" applyBorder="1" applyAlignment="1" applyProtection="1">
      <alignment horizontal="left"/>
      <protection locked="0"/>
    </xf>
    <xf numFmtId="0" fontId="8" fillId="0" borderId="0" xfId="7" applyNumberFormat="1" applyFont="1" applyBorder="1" applyAlignment="1" applyProtection="1">
      <alignment horizontal="left"/>
    </xf>
    <xf numFmtId="167" fontId="8" fillId="0" borderId="1" xfId="3" applyNumberFormat="1" applyFont="1" applyBorder="1" applyAlignment="1" applyProtection="1">
      <alignment horizontal="right"/>
    </xf>
    <xf numFmtId="167" fontId="7" fillId="0" borderId="0" xfId="9" applyNumberFormat="1" applyFont="1" applyAlignment="1">
      <alignment horizontal="right" vertical="top"/>
    </xf>
    <xf numFmtId="0" fontId="8" fillId="0" borderId="0" xfId="3" applyFont="1" applyBorder="1" applyAlignment="1" applyProtection="1">
      <alignment vertical="top"/>
      <protection locked="0"/>
    </xf>
    <xf numFmtId="0" fontId="8" fillId="0" borderId="17" xfId="3" applyFont="1" applyBorder="1" applyAlignment="1" applyProtection="1">
      <alignment vertical="top"/>
      <protection locked="0"/>
    </xf>
    <xf numFmtId="0" fontId="8" fillId="0" borderId="8" xfId="3" quotePrefix="1" applyFont="1" applyBorder="1" applyAlignment="1" applyProtection="1">
      <alignment horizontal="left" vertical="top"/>
      <protection locked="0"/>
    </xf>
    <xf numFmtId="0" fontId="8" fillId="0" borderId="8" xfId="3" applyFont="1" applyBorder="1" applyAlignment="1" applyProtection="1">
      <alignment vertical="top"/>
      <protection locked="0"/>
    </xf>
    <xf numFmtId="0" fontId="8" fillId="0" borderId="0" xfId="3" applyFont="1" applyBorder="1" applyAlignment="1" applyProtection="1">
      <alignment horizontal="center" vertical="top"/>
      <protection locked="0"/>
    </xf>
    <xf numFmtId="167" fontId="8" fillId="0" borderId="0" xfId="3" applyNumberFormat="1" applyFont="1" applyBorder="1" applyAlignment="1" applyProtection="1">
      <alignment vertical="top"/>
      <protection locked="0"/>
    </xf>
    <xf numFmtId="0" fontId="8" fillId="0" borderId="0" xfId="3" applyFont="1" applyBorder="1" applyAlignment="1" applyProtection="1">
      <alignment horizontal="left"/>
    </xf>
    <xf numFmtId="0" fontId="8" fillId="0" borderId="7" xfId="0" applyFont="1" applyBorder="1" applyAlignment="1" applyProtection="1">
      <alignment horizontal="center"/>
    </xf>
    <xf numFmtId="167" fontId="7" fillId="4" borderId="7" xfId="2" applyNumberFormat="1" applyFont="1" applyFill="1" applyBorder="1" applyAlignment="1" applyProtection="1">
      <alignment horizontal="right"/>
    </xf>
    <xf numFmtId="0" fontId="7" fillId="0" borderId="13" xfId="0" applyFont="1" applyBorder="1" applyAlignment="1" applyProtection="1">
      <alignment horizontal="left"/>
      <protection locked="0"/>
    </xf>
    <xf numFmtId="0" fontId="7" fillId="0" borderId="5" xfId="0" applyFont="1" applyBorder="1" applyAlignment="1" applyProtection="1">
      <protection locked="0"/>
    </xf>
    <xf numFmtId="0" fontId="8" fillId="0" borderId="8" xfId="0" applyFont="1" applyBorder="1" applyAlignment="1" applyProtection="1">
      <alignment horizontal="center"/>
      <protection locked="0"/>
    </xf>
    <xf numFmtId="0" fontId="7" fillId="0" borderId="0" xfId="0" applyFont="1" applyBorder="1" applyAlignment="1" applyProtection="1">
      <protection locked="0"/>
    </xf>
    <xf numFmtId="0" fontId="8" fillId="0" borderId="10" xfId="0" applyFont="1" applyBorder="1" applyAlignment="1" applyProtection="1">
      <protection locked="0"/>
    </xf>
    <xf numFmtId="0" fontId="8" fillId="0" borderId="3" xfId="0" applyFont="1" applyBorder="1" applyAlignment="1" applyProtection="1">
      <protection locked="0"/>
    </xf>
    <xf numFmtId="0" fontId="8" fillId="0" borderId="14" xfId="0" applyFont="1" applyBorder="1" applyAlignment="1" applyProtection="1">
      <protection locked="0"/>
    </xf>
    <xf numFmtId="0" fontId="7" fillId="0" borderId="13" xfId="0" applyFont="1" applyFill="1" applyBorder="1" applyAlignment="1" applyProtection="1">
      <alignment horizontal="left"/>
      <protection locked="0"/>
    </xf>
    <xf numFmtId="0" fontId="7" fillId="0" borderId="5" xfId="0" applyFont="1" applyFill="1" applyBorder="1" applyAlignment="1" applyProtection="1">
      <protection locked="0"/>
    </xf>
    <xf numFmtId="167" fontId="7" fillId="0" borderId="5" xfId="2" applyNumberFormat="1" applyFont="1" applyFill="1" applyBorder="1" applyAlignment="1" applyProtection="1">
      <alignment horizontal="right"/>
      <protection locked="0"/>
    </xf>
    <xf numFmtId="167" fontId="7" fillId="0" borderId="16" xfId="2" applyNumberFormat="1" applyFont="1" applyFill="1" applyBorder="1" applyAlignment="1" applyProtection="1">
      <alignment horizontal="right"/>
      <protection locked="0"/>
    </xf>
    <xf numFmtId="0" fontId="8" fillId="0" borderId="8" xfId="0" applyFont="1" applyFill="1" applyBorder="1" applyAlignment="1" applyProtection="1">
      <alignment horizontal="center"/>
      <protection locked="0"/>
    </xf>
    <xf numFmtId="0" fontId="7" fillId="0" borderId="0" xfId="0" applyFont="1" applyFill="1" applyBorder="1" applyAlignment="1" applyProtection="1">
      <protection locked="0"/>
    </xf>
    <xf numFmtId="167" fontId="7" fillId="0" borderId="0" xfId="2" applyNumberFormat="1" applyFont="1" applyFill="1" applyBorder="1" applyAlignment="1" applyProtection="1">
      <alignment horizontal="right"/>
      <protection locked="0"/>
    </xf>
    <xf numFmtId="167" fontId="7" fillId="0" borderId="17" xfId="2" applyNumberFormat="1" applyFont="1" applyFill="1" applyBorder="1" applyAlignment="1" applyProtection="1">
      <alignment horizontal="right"/>
      <protection locked="0"/>
    </xf>
    <xf numFmtId="0" fontId="8" fillId="0" borderId="10" xfId="0" applyFont="1" applyFill="1" applyBorder="1" applyAlignment="1" applyProtection="1">
      <protection locked="0"/>
    </xf>
    <xf numFmtId="0" fontId="8" fillId="0" borderId="3" xfId="0" applyFont="1" applyFill="1" applyBorder="1" applyAlignment="1" applyProtection="1">
      <protection locked="0"/>
    </xf>
    <xf numFmtId="0" fontId="8" fillId="0" borderId="14" xfId="0" applyFont="1" applyFill="1" applyBorder="1" applyAlignment="1" applyProtection="1">
      <protection locked="0"/>
    </xf>
    <xf numFmtId="0" fontId="8" fillId="0" borderId="8" xfId="0" applyFont="1" applyBorder="1" applyAlignment="1" applyProtection="1">
      <protection locked="0"/>
    </xf>
    <xf numFmtId="0" fontId="8" fillId="0" borderId="0" xfId="0" applyFont="1" applyBorder="1" applyAlignment="1" applyProtection="1">
      <protection locked="0"/>
    </xf>
    <xf numFmtId="0" fontId="8" fillId="0" borderId="17" xfId="0" applyFont="1" applyBorder="1" applyAlignment="1" applyProtection="1">
      <protection locked="0"/>
    </xf>
    <xf numFmtId="0" fontId="8" fillId="0" borderId="10" xfId="0" applyFont="1" applyBorder="1" applyAlignment="1" applyProtection="1">
      <alignment horizontal="center"/>
      <protection locked="0"/>
    </xf>
    <xf numFmtId="0" fontId="8" fillId="0" borderId="3" xfId="0" applyFont="1" applyBorder="1" applyProtection="1">
      <protection locked="0"/>
    </xf>
    <xf numFmtId="0" fontId="8" fillId="0" borderId="14" xfId="0" applyFont="1" applyBorder="1" applyProtection="1">
      <protection locked="0"/>
    </xf>
    <xf numFmtId="0" fontId="7" fillId="5" borderId="1" xfId="0" applyFont="1" applyFill="1" applyBorder="1" applyAlignment="1" applyProtection="1">
      <alignment horizontal="center" vertical="center"/>
      <protection locked="0"/>
    </xf>
    <xf numFmtId="0" fontId="7" fillId="5" borderId="10" xfId="0" applyFont="1" applyFill="1" applyBorder="1" applyAlignment="1" applyProtection="1">
      <alignment horizontal="left" vertical="center"/>
      <protection locked="0"/>
    </xf>
    <xf numFmtId="0" fontId="7" fillId="5" borderId="3" xfId="0" applyFont="1" applyFill="1" applyBorder="1" applyAlignment="1" applyProtection="1">
      <alignment horizontal="left" vertical="center"/>
      <protection locked="0"/>
    </xf>
    <xf numFmtId="0" fontId="0" fillId="0" borderId="3" xfId="0" applyBorder="1" applyAlignment="1" applyProtection="1">
      <protection locked="0"/>
    </xf>
    <xf numFmtId="0" fontId="0" fillId="0" borderId="14" xfId="0" applyBorder="1" applyAlignment="1" applyProtection="1">
      <protection locked="0"/>
    </xf>
    <xf numFmtId="0" fontId="7" fillId="0" borderId="1"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0" fillId="0" borderId="3" xfId="0" applyFill="1" applyBorder="1" applyAlignment="1" applyProtection="1">
      <protection locked="0"/>
    </xf>
    <xf numFmtId="0" fontId="0" fillId="0" borderId="14" xfId="0" applyFill="1" applyBorder="1" applyAlignment="1" applyProtection="1">
      <protection locked="0"/>
    </xf>
    <xf numFmtId="0" fontId="8" fillId="0" borderId="0" xfId="3" applyFont="1" applyBorder="1" applyAlignment="1" applyProtection="1">
      <alignment horizontal="left"/>
    </xf>
    <xf numFmtId="0" fontId="8" fillId="0" borderId="13" xfId="3" applyFont="1" applyBorder="1" applyAlignment="1" applyProtection="1">
      <protection locked="0"/>
    </xf>
    <xf numFmtId="0" fontId="8" fillId="0" borderId="5" xfId="3" applyFont="1" applyBorder="1" applyAlignment="1" applyProtection="1">
      <protection locked="0"/>
    </xf>
    <xf numFmtId="0" fontId="8" fillId="0" borderId="8" xfId="3" quotePrefix="1" applyFont="1" applyBorder="1" applyAlignment="1" applyProtection="1">
      <alignment vertical="top"/>
      <protection locked="0"/>
    </xf>
    <xf numFmtId="0" fontId="8" fillId="0" borderId="0" xfId="3" quotePrefix="1" applyFont="1" applyBorder="1" applyAlignment="1" applyProtection="1">
      <alignment vertical="top"/>
      <protection locked="0"/>
    </xf>
    <xf numFmtId="0" fontId="8" fillId="0" borderId="17" xfId="3" quotePrefix="1" applyFont="1" applyBorder="1" applyAlignment="1" applyProtection="1">
      <alignment vertical="top"/>
      <protection locked="0"/>
    </xf>
    <xf numFmtId="0" fontId="8" fillId="0" borderId="0" xfId="3" quotePrefix="1" applyFont="1" applyBorder="1" applyAlignment="1" applyProtection="1">
      <alignment horizontal="left" vertical="top"/>
      <protection locked="0"/>
    </xf>
    <xf numFmtId="0" fontId="8" fillId="0" borderId="17" xfId="3" quotePrefix="1" applyFont="1" applyBorder="1" applyAlignment="1" applyProtection="1">
      <alignment horizontal="left" vertical="top"/>
      <protection locked="0"/>
    </xf>
    <xf numFmtId="0" fontId="0" fillId="0" borderId="8" xfId="0" applyFont="1" applyBorder="1" applyAlignment="1" applyProtection="1">
      <alignment vertical="top"/>
      <protection locked="0"/>
    </xf>
    <xf numFmtId="0" fontId="0" fillId="0" borderId="17" xfId="0" applyFont="1" applyBorder="1" applyAlignment="1" applyProtection="1">
      <alignment vertical="top"/>
      <protection locked="0"/>
    </xf>
    <xf numFmtId="0" fontId="0" fillId="0" borderId="0" xfId="0" applyFont="1" applyBorder="1" applyAlignment="1" applyProtection="1">
      <alignment vertical="top"/>
      <protection locked="0"/>
    </xf>
    <xf numFmtId="170" fontId="8" fillId="0" borderId="1" xfId="0" applyNumberFormat="1" applyFont="1" applyBorder="1" applyAlignment="1" applyProtection="1">
      <protection locked="0"/>
    </xf>
    <xf numFmtId="0" fontId="14" fillId="0" borderId="0" xfId="0" quotePrefix="1" applyFont="1" applyAlignment="1">
      <alignment horizontal="left" vertical="top" wrapText="1"/>
    </xf>
    <xf numFmtId="0" fontId="8" fillId="0" borderId="0" xfId="3" applyFont="1" applyBorder="1" applyAlignment="1" applyProtection="1">
      <alignment horizontal="left"/>
    </xf>
    <xf numFmtId="0" fontId="8" fillId="0" borderId="0" xfId="3" applyFont="1" applyBorder="1" applyAlignment="1" applyProtection="1">
      <alignment horizontal="left"/>
      <protection locked="0"/>
    </xf>
    <xf numFmtId="170" fontId="8" fillId="0" borderId="1" xfId="0" quotePrefix="1" applyNumberFormat="1" applyFont="1" applyBorder="1" applyAlignment="1" applyProtection="1">
      <alignment horizontal="left"/>
      <protection locked="0"/>
    </xf>
    <xf numFmtId="0" fontId="20" fillId="0" borderId="0" xfId="0" applyFont="1" applyAlignment="1" applyProtection="1"/>
    <xf numFmtId="0" fontId="21" fillId="0" borderId="0" xfId="0" applyFont="1" applyBorder="1" applyProtection="1"/>
    <xf numFmtId="0" fontId="22" fillId="0" borderId="0" xfId="0" applyFont="1" applyBorder="1" applyProtection="1"/>
    <xf numFmtId="0" fontId="21" fillId="0" borderId="0" xfId="3" applyFont="1" applyProtection="1"/>
    <xf numFmtId="0" fontId="8" fillId="0" borderId="0" xfId="3" quotePrefix="1" applyFont="1" applyAlignment="1" applyProtection="1">
      <alignment horizontal="left"/>
    </xf>
    <xf numFmtId="0" fontId="8" fillId="0" borderId="0" xfId="3" applyFont="1" applyAlignment="1" applyProtection="1"/>
    <xf numFmtId="44" fontId="20" fillId="0" borderId="0" xfId="2" applyFont="1" applyAlignment="1" applyProtection="1"/>
    <xf numFmtId="0" fontId="21" fillId="0" borderId="0" xfId="0" applyFont="1" applyAlignment="1" applyProtection="1"/>
    <xf numFmtId="0" fontId="8" fillId="0" borderId="0" xfId="0" applyFont="1" applyBorder="1" applyProtection="1">
      <protection locked="0"/>
    </xf>
    <xf numFmtId="0" fontId="23" fillId="0" borderId="0" xfId="0" applyFont="1" applyBorder="1" applyProtection="1"/>
    <xf numFmtId="167" fontId="20" fillId="0" borderId="0" xfId="9" applyNumberFormat="1" applyFont="1" applyAlignment="1">
      <alignment vertical="top"/>
    </xf>
    <xf numFmtId="167" fontId="21" fillId="0" borderId="0" xfId="9" applyNumberFormat="1" applyFont="1" applyAlignment="1">
      <alignment vertical="top"/>
    </xf>
    <xf numFmtId="170" fontId="7" fillId="0" borderId="1" xfId="2" applyNumberFormat="1" applyFont="1" applyFill="1" applyBorder="1" applyAlignment="1" applyProtection="1">
      <alignment horizontal="right"/>
      <protection locked="0"/>
    </xf>
    <xf numFmtId="0" fontId="21" fillId="0" borderId="0" xfId="3" applyFont="1" applyBorder="1"/>
    <xf numFmtId="0" fontId="8" fillId="0" borderId="0" xfId="3" applyFont="1" applyBorder="1" applyAlignment="1" applyProtection="1">
      <alignment horizontal="left"/>
    </xf>
    <xf numFmtId="0" fontId="8" fillId="0" borderId="17" xfId="3" applyFont="1" applyBorder="1" applyAlignment="1" applyProtection="1">
      <alignment horizontal="left"/>
    </xf>
    <xf numFmtId="167" fontId="24" fillId="0" borderId="0" xfId="7" applyNumberFormat="1" applyFont="1" applyBorder="1" applyProtection="1"/>
    <xf numFmtId="0" fontId="7" fillId="0" borderId="13" xfId="3" applyFont="1" applyBorder="1" applyAlignment="1">
      <alignment horizontal="left"/>
    </xf>
    <xf numFmtId="167" fontId="8" fillId="0" borderId="7" xfId="3" applyNumberFormat="1" applyFont="1" applyBorder="1" applyAlignment="1" applyProtection="1">
      <alignment horizontal="right"/>
    </xf>
    <xf numFmtId="0" fontId="8" fillId="0" borderId="0" xfId="0" quotePrefix="1" applyFont="1" applyAlignment="1" applyProtection="1">
      <alignment horizontal="left" vertical="top" wrapText="1"/>
    </xf>
    <xf numFmtId="0" fontId="8" fillId="0" borderId="0" xfId="0" applyFont="1" applyAlignment="1" applyProtection="1">
      <alignment horizontal="left" vertical="top" wrapText="1"/>
    </xf>
    <xf numFmtId="0" fontId="0" fillId="0" borderId="0" xfId="0" applyAlignment="1">
      <alignment horizontal="left" vertical="top" wrapText="1"/>
    </xf>
    <xf numFmtId="0" fontId="14" fillId="0" borderId="0" xfId="0" quotePrefix="1" applyFont="1" applyAlignment="1">
      <alignment horizontal="left" vertical="top" wrapText="1"/>
    </xf>
    <xf numFmtId="0" fontId="0" fillId="0" borderId="0" xfId="0" applyAlignment="1">
      <alignment vertical="top" wrapText="1"/>
    </xf>
    <xf numFmtId="0" fontId="8" fillId="0" borderId="6" xfId="3" applyNumberFormat="1" applyFont="1" applyBorder="1" applyAlignment="1" applyProtection="1">
      <alignment vertical="center"/>
    </xf>
    <xf numFmtId="0" fontId="8" fillId="0" borderId="15" xfId="3" applyNumberFormat="1" applyFont="1" applyBorder="1" applyAlignment="1" applyProtection="1">
      <alignment vertical="center"/>
    </xf>
    <xf numFmtId="49" fontId="8" fillId="0" borderId="8" xfId="3" applyNumberFormat="1" applyFont="1" applyBorder="1" applyAlignment="1" applyProtection="1">
      <alignment horizontal="center"/>
    </xf>
    <xf numFmtId="49" fontId="8" fillId="0" borderId="0" xfId="3" applyNumberFormat="1" applyFont="1" applyBorder="1" applyAlignment="1" applyProtection="1">
      <alignment horizontal="center"/>
    </xf>
    <xf numFmtId="49" fontId="8" fillId="0" borderId="17" xfId="3" applyNumberFormat="1" applyFont="1" applyBorder="1" applyAlignment="1" applyProtection="1">
      <alignment horizontal="center"/>
    </xf>
    <xf numFmtId="0" fontId="8" fillId="0" borderId="8" xfId="3" applyFont="1" applyBorder="1" applyAlignment="1" applyProtection="1">
      <alignment horizontal="center"/>
    </xf>
    <xf numFmtId="0" fontId="8" fillId="0" borderId="0" xfId="3" applyFont="1" applyBorder="1" applyAlignment="1" applyProtection="1">
      <alignment horizontal="center"/>
    </xf>
    <xf numFmtId="0" fontId="8" fillId="0" borderId="17" xfId="3" applyFont="1" applyBorder="1" applyAlignment="1" applyProtection="1">
      <alignment horizontal="center"/>
    </xf>
    <xf numFmtId="0" fontId="7" fillId="0" borderId="6" xfId="3" quotePrefix="1" applyFont="1" applyBorder="1" applyAlignment="1" applyProtection="1">
      <alignment horizontal="left"/>
    </xf>
    <xf numFmtId="0" fontId="7" fillId="0" borderId="2" xfId="3" applyFont="1" applyBorder="1" applyAlignment="1" applyProtection="1">
      <alignment horizontal="left"/>
    </xf>
    <xf numFmtId="0" fontId="7" fillId="0" borderId="15" xfId="3" applyFont="1" applyBorder="1" applyAlignment="1" applyProtection="1">
      <alignment horizontal="left"/>
    </xf>
    <xf numFmtId="0" fontId="7" fillId="8" borderId="8" xfId="3" applyFont="1" applyFill="1" applyBorder="1" applyAlignment="1" applyProtection="1">
      <alignment horizontal="center"/>
    </xf>
    <xf numFmtId="0" fontId="7" fillId="8" borderId="0" xfId="3" applyFont="1" applyFill="1" applyBorder="1" applyAlignment="1" applyProtection="1">
      <alignment horizontal="center"/>
    </xf>
    <xf numFmtId="0" fontId="7" fillId="8" borderId="17" xfId="3" applyFont="1" applyFill="1" applyBorder="1" applyAlignment="1" applyProtection="1">
      <alignment horizontal="center"/>
    </xf>
    <xf numFmtId="0" fontId="7" fillId="0" borderId="2" xfId="3" quotePrefix="1" applyFont="1" applyBorder="1" applyAlignment="1" applyProtection="1">
      <alignment horizontal="left"/>
    </xf>
    <xf numFmtId="0" fontId="7" fillId="0" borderId="15" xfId="3" quotePrefix="1" applyFont="1" applyBorder="1" applyAlignment="1" applyProtection="1">
      <alignment horizontal="left"/>
    </xf>
    <xf numFmtId="49" fontId="8" fillId="9" borderId="3" xfId="3" applyNumberFormat="1" applyFont="1" applyFill="1" applyBorder="1" applyAlignment="1" applyProtection="1">
      <alignment horizontal="left"/>
    </xf>
    <xf numFmtId="49" fontId="8" fillId="9" borderId="14" xfId="3" applyNumberFormat="1" applyFont="1" applyFill="1" applyBorder="1" applyAlignment="1" applyProtection="1">
      <alignment horizontal="left"/>
    </xf>
    <xf numFmtId="0" fontId="8" fillId="0" borderId="6" xfId="3" applyNumberFormat="1" applyFont="1" applyBorder="1" applyAlignment="1" applyProtection="1">
      <alignment horizontal="left" vertical="center"/>
    </xf>
    <xf numFmtId="0" fontId="8" fillId="0" borderId="2" xfId="3" applyNumberFormat="1" applyFont="1" applyBorder="1" applyAlignment="1" applyProtection="1">
      <alignment horizontal="left" vertical="center"/>
    </xf>
    <xf numFmtId="0" fontId="8" fillId="0" borderId="15" xfId="3" applyNumberFormat="1" applyFont="1" applyBorder="1" applyAlignment="1" applyProtection="1">
      <alignment horizontal="left" vertical="center"/>
    </xf>
    <xf numFmtId="0" fontId="7" fillId="8" borderId="13" xfId="3" applyFont="1" applyFill="1" applyBorder="1" applyAlignment="1" applyProtection="1">
      <alignment horizontal="center"/>
    </xf>
    <xf numFmtId="0" fontId="7" fillId="8" borderId="5" xfId="3" applyFont="1" applyFill="1" applyBorder="1" applyAlignment="1" applyProtection="1">
      <alignment horizontal="center"/>
    </xf>
    <xf numFmtId="0" fontId="7" fillId="8" borderId="16" xfId="3" applyFont="1" applyFill="1" applyBorder="1" applyAlignment="1" applyProtection="1">
      <alignment horizontal="center"/>
    </xf>
    <xf numFmtId="0" fontId="8" fillId="8" borderId="10" xfId="3" applyFont="1" applyFill="1" applyBorder="1" applyAlignment="1" applyProtection="1">
      <alignment horizontal="center"/>
    </xf>
    <xf numFmtId="0" fontId="8" fillId="8" borderId="3" xfId="3" applyFont="1" applyFill="1" applyBorder="1" applyAlignment="1" applyProtection="1">
      <alignment horizontal="center"/>
    </xf>
    <xf numFmtId="0" fontId="8" fillId="8" borderId="14" xfId="3" applyFont="1" applyFill="1" applyBorder="1" applyAlignment="1" applyProtection="1">
      <alignment horizontal="center"/>
    </xf>
    <xf numFmtId="0" fontId="7" fillId="0" borderId="13" xfId="3" applyFont="1" applyBorder="1" applyAlignment="1" applyProtection="1">
      <alignment horizontal="center"/>
    </xf>
    <xf numFmtId="0" fontId="7" fillId="0" borderId="5" xfId="3" applyFont="1" applyBorder="1" applyAlignment="1" applyProtection="1">
      <alignment horizontal="center"/>
    </xf>
    <xf numFmtId="0" fontId="7" fillId="0" borderId="16" xfId="3" applyFont="1" applyBorder="1" applyAlignment="1" applyProtection="1">
      <alignment horizontal="center"/>
    </xf>
    <xf numFmtId="0" fontId="7" fillId="0" borderId="10" xfId="3" applyFont="1" applyBorder="1" applyAlignment="1" applyProtection="1">
      <alignment horizontal="center"/>
    </xf>
    <xf numFmtId="0" fontId="7" fillId="0" borderId="3" xfId="3" applyFont="1" applyBorder="1" applyAlignment="1" applyProtection="1">
      <alignment horizontal="center"/>
    </xf>
    <xf numFmtId="0" fontId="7" fillId="0" borderId="14" xfId="3" applyFont="1" applyBorder="1" applyAlignment="1" applyProtection="1">
      <alignment horizontal="center"/>
    </xf>
    <xf numFmtId="49" fontId="8" fillId="9" borderId="2" xfId="3" applyNumberFormat="1" applyFont="1" applyFill="1" applyBorder="1" applyAlignment="1" applyProtection="1">
      <alignment horizontal="left"/>
    </xf>
    <xf numFmtId="49" fontId="8" fillId="9" borderId="15" xfId="3" applyNumberFormat="1" applyFont="1" applyFill="1" applyBorder="1" applyAlignment="1" applyProtection="1">
      <alignment horizontal="left"/>
    </xf>
    <xf numFmtId="0" fontId="8" fillId="0" borderId="16" xfId="3" applyNumberFormat="1" applyFont="1" applyBorder="1" applyAlignment="1" applyProtection="1">
      <alignment vertical="center"/>
    </xf>
    <xf numFmtId="49" fontId="8" fillId="9" borderId="5" xfId="3" applyNumberFormat="1" applyFont="1" applyFill="1" applyBorder="1" applyAlignment="1" applyProtection="1">
      <alignment horizontal="left"/>
    </xf>
    <xf numFmtId="49" fontId="8" fillId="9" borderId="16" xfId="3" applyNumberFormat="1" applyFont="1" applyFill="1" applyBorder="1" applyAlignment="1" applyProtection="1">
      <alignment horizontal="left"/>
    </xf>
    <xf numFmtId="0" fontId="7" fillId="0" borderId="8" xfId="3" applyFont="1" applyBorder="1" applyAlignment="1" applyProtection="1">
      <alignment horizontal="left"/>
    </xf>
    <xf numFmtId="0" fontId="7" fillId="0" borderId="0" xfId="3" applyFont="1" applyBorder="1" applyAlignment="1" applyProtection="1">
      <alignment horizontal="left"/>
    </xf>
    <xf numFmtId="0" fontId="8" fillId="0" borderId="0" xfId="3" applyFont="1" applyFill="1" applyBorder="1" applyAlignment="1" applyProtection="1">
      <alignment horizontal="left"/>
    </xf>
    <xf numFmtId="0" fontId="8" fillId="0" borderId="5" xfId="3" quotePrefix="1" applyNumberFormat="1" applyFont="1" applyFill="1" applyBorder="1" applyAlignment="1" applyProtection="1">
      <alignment horizontal="left"/>
    </xf>
    <xf numFmtId="0" fontId="8" fillId="0" borderId="5" xfId="3" applyNumberFormat="1" applyFont="1" applyFill="1" applyBorder="1" applyAlignment="1" applyProtection="1">
      <alignment horizontal="left"/>
    </xf>
    <xf numFmtId="0" fontId="8" fillId="0" borderId="16" xfId="3" applyNumberFormat="1" applyFont="1" applyFill="1" applyBorder="1" applyAlignment="1" applyProtection="1">
      <alignment horizontal="left"/>
    </xf>
    <xf numFmtId="0" fontId="8" fillId="0" borderId="8" xfId="3" applyFont="1" applyBorder="1" applyAlignment="1" applyProtection="1">
      <alignment horizontal="left"/>
    </xf>
    <xf numFmtId="0" fontId="8" fillId="0" borderId="0" xfId="3" applyFont="1" applyBorder="1" applyAlignment="1" applyProtection="1">
      <alignment horizontal="left"/>
    </xf>
    <xf numFmtId="0" fontId="8" fillId="0" borderId="17" xfId="3" applyFont="1" applyBorder="1" applyAlignment="1" applyProtection="1">
      <alignment horizontal="left"/>
    </xf>
    <xf numFmtId="0" fontId="9" fillId="0" borderId="0" xfId="5" applyFont="1" applyFill="1" applyBorder="1" applyProtection="1"/>
    <xf numFmtId="0" fontId="8" fillId="0" borderId="0" xfId="0" applyFont="1" applyFill="1" applyBorder="1" applyProtection="1"/>
    <xf numFmtId="0" fontId="8" fillId="0" borderId="17" xfId="0" applyFont="1" applyFill="1" applyBorder="1" applyProtection="1"/>
    <xf numFmtId="0" fontId="7" fillId="0" borderId="13" xfId="3" applyFont="1" applyBorder="1" applyAlignment="1" applyProtection="1">
      <alignment horizontal="left"/>
    </xf>
    <xf numFmtId="0" fontId="7" fillId="0" borderId="5" xfId="3" applyFont="1" applyBorder="1" applyAlignment="1" applyProtection="1">
      <alignment horizontal="left"/>
    </xf>
    <xf numFmtId="0" fontId="7" fillId="0" borderId="16" xfId="3" applyFont="1" applyBorder="1" applyAlignment="1" applyProtection="1">
      <alignment horizontal="left"/>
    </xf>
    <xf numFmtId="0" fontId="8" fillId="0" borderId="3" xfId="5" applyFont="1" applyFill="1" applyBorder="1" applyAlignment="1" applyProtection="1"/>
    <xf numFmtId="0" fontId="8" fillId="0" borderId="14" xfId="5" applyFont="1" applyFill="1" applyBorder="1" applyAlignment="1" applyProtection="1"/>
    <xf numFmtId="0" fontId="8" fillId="0" borderId="8" xfId="3" quotePrefix="1"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0" xfId="3" applyFont="1" applyBorder="1" applyAlignment="1" applyProtection="1">
      <alignment horizontal="left" vertical="center"/>
    </xf>
    <xf numFmtId="0" fontId="8" fillId="0" borderId="10" xfId="3" applyFont="1" applyBorder="1" applyAlignment="1" applyProtection="1">
      <alignment horizontal="left"/>
    </xf>
    <xf numFmtId="0" fontId="8" fillId="0" borderId="3" xfId="3" applyFont="1" applyBorder="1" applyAlignment="1" applyProtection="1">
      <alignment horizontal="left"/>
    </xf>
    <xf numFmtId="0" fontId="8" fillId="0" borderId="14" xfId="3" applyFont="1" applyBorder="1" applyAlignment="1" applyProtection="1">
      <alignment horizontal="left"/>
    </xf>
    <xf numFmtId="166" fontId="8" fillId="0" borderId="0" xfId="3" applyNumberFormat="1" applyFont="1" applyBorder="1" applyAlignment="1" applyProtection="1">
      <alignment horizontal="left"/>
    </xf>
    <xf numFmtId="164" fontId="8" fillId="0" borderId="0" xfId="3" applyNumberFormat="1" applyFont="1" applyBorder="1" applyAlignment="1" applyProtection="1">
      <alignment horizontal="left"/>
    </xf>
    <xf numFmtId="164" fontId="8" fillId="0" borderId="17" xfId="3" applyNumberFormat="1" applyFont="1" applyBorder="1" applyAlignment="1" applyProtection="1">
      <alignment horizontal="left"/>
    </xf>
    <xf numFmtId="0" fontId="8" fillId="0" borderId="13" xfId="3" applyFont="1" applyBorder="1" applyAlignment="1" applyProtection="1">
      <alignment horizontal="left" wrapText="1"/>
    </xf>
    <xf numFmtId="0" fontId="8" fillId="0" borderId="5" xfId="3" applyFont="1" applyBorder="1" applyAlignment="1" applyProtection="1">
      <alignment horizontal="left" wrapText="1"/>
    </xf>
    <xf numFmtId="0" fontId="8" fillId="0" borderId="16" xfId="3" applyFont="1" applyBorder="1" applyAlignment="1" applyProtection="1">
      <alignment horizontal="left" wrapText="1"/>
    </xf>
    <xf numFmtId="0" fontId="14" fillId="0" borderId="8" xfId="0" applyFont="1" applyBorder="1" applyAlignment="1" applyProtection="1">
      <alignment wrapText="1"/>
    </xf>
    <xf numFmtId="0" fontId="14" fillId="0" borderId="0" xfId="0" applyFont="1" applyBorder="1" applyAlignment="1" applyProtection="1">
      <alignment wrapText="1"/>
    </xf>
    <xf numFmtId="0" fontId="14" fillId="0" borderId="17" xfId="0" applyFont="1" applyBorder="1" applyAlignment="1" applyProtection="1">
      <alignment wrapText="1"/>
    </xf>
    <xf numFmtId="0" fontId="12" fillId="2" borderId="7" xfId="3" applyFont="1" applyFill="1" applyBorder="1" applyAlignment="1" applyProtection="1">
      <alignment horizontal="center"/>
    </xf>
    <xf numFmtId="0" fontId="10" fillId="2" borderId="4" xfId="3" applyFont="1" applyFill="1" applyBorder="1" applyAlignment="1" applyProtection="1">
      <alignment horizontal="center"/>
    </xf>
    <xf numFmtId="0" fontId="12" fillId="2" borderId="9" xfId="3" applyFont="1" applyFill="1" applyBorder="1" applyAlignment="1" applyProtection="1">
      <alignment horizontal="center"/>
    </xf>
    <xf numFmtId="0" fontId="11" fillId="9" borderId="1" xfId="3" applyFont="1" applyFill="1" applyBorder="1" applyAlignment="1" applyProtection="1">
      <alignment horizontal="center"/>
    </xf>
    <xf numFmtId="1" fontId="7" fillId="0" borderId="1" xfId="0" applyNumberFormat="1" applyFont="1" applyBorder="1" applyAlignment="1" applyProtection="1">
      <alignment horizontal="center" vertical="center"/>
    </xf>
    <xf numFmtId="0" fontId="7" fillId="2" borderId="8" xfId="0" applyFont="1" applyFill="1" applyBorder="1" applyAlignment="1" applyProtection="1">
      <alignment horizontal="center"/>
    </xf>
    <xf numFmtId="0" fontId="0" fillId="0" borderId="0" xfId="0" applyBorder="1" applyAlignment="1"/>
    <xf numFmtId="0" fontId="0" fillId="0" borderId="17" xfId="0" applyBorder="1" applyAlignment="1"/>
    <xf numFmtId="0" fontId="7" fillId="7" borderId="1" xfId="0" applyFont="1" applyFill="1" applyBorder="1" applyAlignment="1" applyProtection="1">
      <alignment horizontal="center" vertical="center"/>
    </xf>
    <xf numFmtId="0" fontId="7" fillId="7" borderId="13" xfId="0" applyFont="1" applyFill="1" applyBorder="1" applyAlignment="1" applyProtection="1">
      <alignment horizontal="left" vertical="center"/>
    </xf>
    <xf numFmtId="0" fontId="7" fillId="7" borderId="5" xfId="0" applyFont="1" applyFill="1" applyBorder="1" applyAlignment="1" applyProtection="1">
      <alignment horizontal="left" vertical="center"/>
    </xf>
    <xf numFmtId="0" fontId="0" fillId="0" borderId="5" xfId="0" applyBorder="1" applyAlignment="1"/>
    <xf numFmtId="0" fontId="0" fillId="0" borderId="16" xfId="0" applyBorder="1" applyAlignment="1"/>
    <xf numFmtId="0" fontId="7" fillId="7" borderId="10" xfId="0" applyFont="1" applyFill="1" applyBorder="1" applyAlignment="1" applyProtection="1">
      <alignment horizontal="left" vertical="center"/>
    </xf>
    <xf numFmtId="0" fontId="7" fillId="7" borderId="3" xfId="0" applyFont="1" applyFill="1" applyBorder="1" applyAlignment="1" applyProtection="1">
      <alignment horizontal="left" vertical="center"/>
    </xf>
    <xf numFmtId="0" fontId="0" fillId="0" borderId="3" xfId="0" applyBorder="1" applyAlignment="1"/>
    <xf numFmtId="0" fontId="0" fillId="0" borderId="14" xfId="0" applyBorder="1" applyAlignment="1"/>
    <xf numFmtId="0" fontId="7" fillId="5" borderId="1" xfId="0" applyFont="1" applyFill="1" applyBorder="1" applyAlignment="1" applyProtection="1">
      <alignment horizontal="center" vertical="center"/>
    </xf>
    <xf numFmtId="0" fontId="7" fillId="5" borderId="13" xfId="0" applyFont="1" applyFill="1" applyBorder="1" applyAlignment="1" applyProtection="1">
      <alignment horizontal="left" vertical="center"/>
    </xf>
    <xf numFmtId="0" fontId="7" fillId="5" borderId="5" xfId="0" applyFont="1" applyFill="1" applyBorder="1" applyAlignment="1" applyProtection="1">
      <alignment horizontal="left" vertical="center"/>
    </xf>
    <xf numFmtId="0" fontId="7" fillId="5" borderId="10" xfId="0" applyFont="1" applyFill="1" applyBorder="1" applyAlignment="1" applyProtection="1">
      <alignment horizontal="left" vertical="center"/>
    </xf>
    <xf numFmtId="0" fontId="7" fillId="5" borderId="3" xfId="0" applyFont="1" applyFill="1" applyBorder="1" applyAlignment="1" applyProtection="1">
      <alignment horizontal="left" vertical="center"/>
    </xf>
    <xf numFmtId="0" fontId="8" fillId="2" borderId="13" xfId="3" applyFont="1" applyFill="1" applyBorder="1" applyAlignment="1" applyProtection="1">
      <alignment horizontal="center"/>
    </xf>
    <xf numFmtId="0" fontId="8" fillId="2" borderId="5" xfId="3" applyFont="1" applyFill="1" applyBorder="1" applyAlignment="1" applyProtection="1">
      <alignment horizontal="center"/>
    </xf>
    <xf numFmtId="0" fontId="8" fillId="2" borderId="16" xfId="3" applyFont="1" applyFill="1" applyBorder="1" applyAlignment="1" applyProtection="1">
      <alignment horizontal="center"/>
    </xf>
    <xf numFmtId="0" fontId="7" fillId="2" borderId="8" xfId="3" applyFont="1" applyFill="1" applyBorder="1" applyAlignment="1" applyProtection="1">
      <alignment horizontal="center"/>
    </xf>
    <xf numFmtId="0" fontId="7" fillId="2" borderId="0" xfId="3" applyFont="1" applyFill="1" applyBorder="1" applyAlignment="1" applyProtection="1">
      <alignment horizontal="center"/>
    </xf>
    <xf numFmtId="0" fontId="7" fillId="2" borderId="17" xfId="3" applyFont="1" applyFill="1" applyBorder="1" applyAlignment="1" applyProtection="1">
      <alignment horizontal="center"/>
    </xf>
    <xf numFmtId="0" fontId="8" fillId="2" borderId="10" xfId="3" applyFont="1" applyFill="1" applyBorder="1" applyAlignment="1" applyProtection="1">
      <alignment horizontal="center"/>
    </xf>
    <xf numFmtId="0" fontId="8" fillId="2" borderId="3" xfId="3" applyFont="1" applyFill="1" applyBorder="1" applyAlignment="1" applyProtection="1">
      <alignment horizontal="center"/>
    </xf>
    <xf numFmtId="0" fontId="8" fillId="2" borderId="14" xfId="3" applyFont="1" applyFill="1" applyBorder="1" applyAlignment="1" applyProtection="1">
      <alignment horizontal="center"/>
    </xf>
    <xf numFmtId="0" fontId="8" fillId="0" borderId="13" xfId="3" applyFont="1" applyBorder="1" applyAlignment="1" applyProtection="1">
      <alignment horizontal="center"/>
    </xf>
    <xf numFmtId="0" fontId="8" fillId="0" borderId="5" xfId="3" applyFont="1" applyBorder="1" applyAlignment="1" applyProtection="1">
      <alignment horizontal="center"/>
    </xf>
    <xf numFmtId="0" fontId="8" fillId="0" borderId="16" xfId="3" applyFont="1" applyBorder="1" applyAlignment="1" applyProtection="1">
      <alignment horizontal="center"/>
    </xf>
    <xf numFmtId="0" fontId="8" fillId="0" borderId="10" xfId="3" applyNumberFormat="1" applyFont="1" applyBorder="1" applyAlignment="1" applyProtection="1">
      <alignment vertical="center"/>
    </xf>
    <xf numFmtId="0" fontId="8" fillId="0" borderId="14" xfId="3" applyNumberFormat="1" applyFont="1" applyBorder="1" applyAlignment="1" applyProtection="1">
      <alignment vertical="center"/>
    </xf>
    <xf numFmtId="0" fontId="7" fillId="0" borderId="6" xfId="3" quotePrefix="1" applyFont="1" applyBorder="1" applyAlignment="1" applyProtection="1">
      <alignment horizontal="left" vertical="center"/>
    </xf>
    <xf numFmtId="0" fontId="7" fillId="0" borderId="2" xfId="3" quotePrefix="1" applyFont="1" applyBorder="1" applyAlignment="1" applyProtection="1">
      <alignment horizontal="left" vertical="center"/>
    </xf>
    <xf numFmtId="0" fontId="7" fillId="0" borderId="2" xfId="3" applyFont="1" applyBorder="1" applyAlignment="1" applyProtection="1">
      <alignment horizontal="left" vertical="center"/>
    </xf>
    <xf numFmtId="0" fontId="7" fillId="0" borderId="15" xfId="3" applyFont="1" applyBorder="1" applyAlignment="1" applyProtection="1">
      <alignment horizontal="left" vertical="center"/>
    </xf>
    <xf numFmtId="0" fontId="7" fillId="0" borderId="13" xfId="3" applyFont="1" applyBorder="1" applyAlignment="1" applyProtection="1">
      <alignment horizontal="center" vertical="center"/>
    </xf>
    <xf numFmtId="0" fontId="7" fillId="0" borderId="5" xfId="3" applyFont="1" applyBorder="1" applyAlignment="1" applyProtection="1">
      <alignment horizontal="center" vertical="center"/>
    </xf>
    <xf numFmtId="0" fontId="7" fillId="0" borderId="16" xfId="3" applyFont="1" applyBorder="1" applyAlignment="1" applyProtection="1">
      <alignment horizontal="center" vertical="center"/>
    </xf>
    <xf numFmtId="0" fontId="7" fillId="0" borderId="10" xfId="3" applyFont="1" applyBorder="1" applyAlignment="1" applyProtection="1">
      <alignment horizontal="center" vertical="center"/>
    </xf>
    <xf numFmtId="0" fontId="7" fillId="0" borderId="3" xfId="3" applyFont="1" applyBorder="1" applyAlignment="1" applyProtection="1">
      <alignment horizontal="center" vertical="center"/>
    </xf>
    <xf numFmtId="0" fontId="7" fillId="0" borderId="14" xfId="3" applyFont="1" applyBorder="1" applyAlignment="1" applyProtection="1">
      <alignment horizontal="center" vertical="center"/>
    </xf>
    <xf numFmtId="0" fontId="8" fillId="0" borderId="0" xfId="3" applyFont="1" applyBorder="1" applyAlignment="1" applyProtection="1">
      <alignment horizontal="left" wrapText="1"/>
    </xf>
    <xf numFmtId="0" fontId="8" fillId="0" borderId="17" xfId="3" applyFont="1" applyBorder="1" applyAlignment="1" applyProtection="1">
      <alignment horizontal="left" wrapText="1"/>
    </xf>
    <xf numFmtId="0" fontId="8" fillId="0" borderId="0" xfId="3" quotePrefix="1" applyNumberFormat="1" applyFont="1" applyFill="1" applyBorder="1" applyAlignment="1" applyProtection="1">
      <alignment horizontal="left"/>
    </xf>
    <xf numFmtId="0" fontId="8" fillId="0" borderId="0" xfId="3" applyNumberFormat="1" applyFont="1" applyFill="1" applyBorder="1" applyAlignment="1" applyProtection="1">
      <alignment horizontal="left"/>
    </xf>
    <xf numFmtId="0" fontId="8" fillId="0" borderId="17" xfId="3" applyNumberFormat="1" applyFont="1" applyFill="1" applyBorder="1" applyAlignment="1" applyProtection="1">
      <alignment horizontal="left"/>
    </xf>
    <xf numFmtId="0" fontId="8" fillId="0" borderId="0" xfId="3" quotePrefix="1" applyFont="1" applyBorder="1" applyAlignment="1" applyProtection="1">
      <alignment horizontal="left" vertical="center"/>
    </xf>
    <xf numFmtId="0" fontId="8" fillId="2" borderId="13" xfId="3" applyFont="1" applyFill="1" applyBorder="1" applyAlignment="1">
      <alignment horizontal="center"/>
    </xf>
    <xf numFmtId="0" fontId="8" fillId="2" borderId="5" xfId="3" applyFont="1" applyFill="1" applyBorder="1" applyAlignment="1">
      <alignment horizontal="center"/>
    </xf>
    <xf numFmtId="0" fontId="8" fillId="2" borderId="16" xfId="3" applyFont="1" applyFill="1" applyBorder="1" applyAlignment="1">
      <alignment horizontal="center"/>
    </xf>
    <xf numFmtId="0" fontId="7" fillId="2" borderId="8" xfId="3" applyFont="1" applyFill="1" applyBorder="1" applyAlignment="1">
      <alignment horizontal="center"/>
    </xf>
    <xf numFmtId="0" fontId="7" fillId="2" borderId="0" xfId="3" applyFont="1" applyFill="1" applyBorder="1" applyAlignment="1">
      <alignment horizontal="center"/>
    </xf>
    <xf numFmtId="0" fontId="7" fillId="2" borderId="17" xfId="3" applyFont="1" applyFill="1" applyBorder="1" applyAlignment="1">
      <alignment horizontal="center"/>
    </xf>
    <xf numFmtId="0" fontId="8" fillId="2" borderId="10" xfId="3" applyFont="1" applyFill="1" applyBorder="1" applyAlignment="1">
      <alignment horizontal="center"/>
    </xf>
    <xf numFmtId="0" fontId="8" fillId="2" borderId="3" xfId="3" applyFont="1" applyFill="1" applyBorder="1" applyAlignment="1">
      <alignment horizontal="center"/>
    </xf>
    <xf numFmtId="0" fontId="8" fillId="2" borderId="14" xfId="3" applyFont="1" applyFill="1" applyBorder="1" applyAlignment="1">
      <alignment horizontal="center"/>
    </xf>
    <xf numFmtId="0" fontId="7" fillId="9" borderId="6" xfId="3" applyFont="1" applyFill="1" applyBorder="1" applyAlignment="1">
      <alignment horizontal="center"/>
    </xf>
    <xf numFmtId="0" fontId="7" fillId="9" borderId="2" xfId="3" applyFont="1" applyFill="1" applyBorder="1" applyAlignment="1">
      <alignment horizontal="center"/>
    </xf>
    <xf numFmtId="0" fontId="7" fillId="9" borderId="15" xfId="3" applyFont="1" applyFill="1" applyBorder="1" applyAlignment="1">
      <alignment horizontal="center"/>
    </xf>
    <xf numFmtId="0" fontId="7" fillId="9" borderId="3" xfId="3" applyFont="1" applyFill="1" applyBorder="1" applyAlignment="1">
      <alignment horizontal="center"/>
    </xf>
    <xf numFmtId="0" fontId="7" fillId="9" borderId="14" xfId="3" applyFont="1" applyFill="1" applyBorder="1" applyAlignment="1">
      <alignment horizontal="center"/>
    </xf>
    <xf numFmtId="0" fontId="7" fillId="0" borderId="0" xfId="0" applyFont="1" applyAlignment="1" applyProtection="1">
      <alignment horizontal="right" wrapText="1"/>
    </xf>
    <xf numFmtId="0" fontId="15" fillId="0" borderId="0" xfId="0" applyFont="1" applyAlignment="1">
      <alignment horizontal="right" wrapText="1"/>
    </xf>
    <xf numFmtId="0" fontId="7" fillId="2" borderId="0" xfId="0" applyFont="1" applyFill="1" applyBorder="1" applyAlignment="1" applyProtection="1">
      <alignment horizontal="center"/>
    </xf>
    <xf numFmtId="0" fontId="7" fillId="2" borderId="17" xfId="0" applyFont="1" applyFill="1" applyBorder="1" applyAlignment="1" applyProtection="1">
      <alignment horizontal="center"/>
    </xf>
    <xf numFmtId="1" fontId="7" fillId="0" borderId="5" xfId="0" applyNumberFormat="1"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6" xfId="0" applyFont="1" applyBorder="1" applyAlignment="1" applyProtection="1">
      <alignment horizontal="center" vertical="center"/>
    </xf>
    <xf numFmtId="1" fontId="7" fillId="0" borderId="3" xfId="0" applyNumberFormat="1"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4" xfId="0" applyFont="1" applyBorder="1" applyAlignment="1" applyProtection="1">
      <alignment horizontal="center" vertical="center"/>
    </xf>
    <xf numFmtId="1" fontId="7" fillId="0" borderId="13" xfId="0" applyNumberFormat="1" applyFont="1" applyBorder="1" applyAlignment="1" applyProtection="1">
      <alignment horizontal="center" vertical="center"/>
    </xf>
    <xf numFmtId="1" fontId="7" fillId="0" borderId="16" xfId="0" applyNumberFormat="1" applyFont="1" applyBorder="1" applyAlignment="1" applyProtection="1">
      <alignment horizontal="center" vertical="center"/>
    </xf>
    <xf numFmtId="1" fontId="7" fillId="0" borderId="10" xfId="0" applyNumberFormat="1" applyFont="1" applyBorder="1" applyAlignment="1" applyProtection="1">
      <alignment horizontal="center" vertical="center"/>
    </xf>
    <xf numFmtId="1" fontId="7" fillId="0" borderId="14" xfId="0" applyNumberFormat="1" applyFont="1" applyBorder="1" applyAlignment="1" applyProtection="1">
      <alignment horizontal="center" vertical="center"/>
    </xf>
    <xf numFmtId="0" fontId="7" fillId="7" borderId="7" xfId="0" applyFont="1" applyFill="1" applyBorder="1" applyAlignment="1" applyProtection="1">
      <alignment horizontal="center" vertical="center"/>
    </xf>
    <xf numFmtId="0" fontId="7" fillId="7" borderId="1" xfId="0" applyFont="1" applyFill="1" applyBorder="1" applyAlignment="1" applyProtection="1">
      <alignment horizontal="left" vertical="center"/>
    </xf>
    <xf numFmtId="0" fontId="14" fillId="0" borderId="1" xfId="0" applyFont="1" applyBorder="1" applyAlignment="1" applyProtection="1"/>
    <xf numFmtId="0" fontId="7" fillId="7" borderId="7" xfId="0" applyFont="1" applyFill="1" applyBorder="1" applyAlignment="1" applyProtection="1">
      <alignment horizontal="left" vertical="center"/>
    </xf>
    <xf numFmtId="1" fontId="7" fillId="0" borderId="15" xfId="0" applyNumberFormat="1" applyFont="1" applyBorder="1" applyAlignment="1" applyProtection="1">
      <alignment horizontal="center" vertical="center"/>
    </xf>
    <xf numFmtId="0" fontId="14" fillId="0" borderId="1" xfId="0" applyFont="1" applyBorder="1" applyAlignment="1" applyProtection="1">
      <alignment horizontal="center" vertical="center"/>
    </xf>
    <xf numFmtId="0" fontId="7" fillId="5" borderId="1" xfId="0" applyFont="1" applyFill="1" applyBorder="1" applyAlignment="1" applyProtection="1">
      <alignment horizontal="left" vertical="center"/>
    </xf>
    <xf numFmtId="0" fontId="14" fillId="0" borderId="1" xfId="0" applyFont="1" applyBorder="1" applyAlignment="1" applyProtection="1">
      <alignment horizontal="left" vertical="center"/>
    </xf>
  </cellXfs>
  <cellStyles count="10">
    <cellStyle name="Hyperlink" xfId="5" builtinId="8"/>
    <cellStyle name="Hyperlink 2" xfId="8" xr:uid="{00000000-0005-0000-0000-000001000000}"/>
    <cellStyle name="Komma" xfId="1" builtinId="3"/>
    <cellStyle name="Komma 2" xfId="4" xr:uid="{00000000-0005-0000-0000-000003000000}"/>
    <cellStyle name="Standaard" xfId="0" builtinId="0"/>
    <cellStyle name="Standaard 2" xfId="3" xr:uid="{00000000-0005-0000-0000-000005000000}"/>
    <cellStyle name="Standaard 3" xfId="6" xr:uid="{00000000-0005-0000-0000-000006000000}"/>
    <cellStyle name="Standaard 4" xfId="7" xr:uid="{00000000-0005-0000-0000-000007000000}"/>
    <cellStyle name="Standaard 5" xfId="9" xr:uid="{00000000-0005-0000-0000-000008000000}"/>
    <cellStyle name="Valuta" xfId="2" builtinId="4"/>
  </cellStyles>
  <dxfs count="0"/>
  <tableStyles count="0" defaultTableStyle="TableStyleMedium2" defaultPivotStyle="PivotStyleLight16"/>
  <colors>
    <mruColors>
      <color rgb="FFFFFFCC"/>
      <color rgb="FFAFDC7E"/>
      <color rgb="FFCBF7FD"/>
      <color rgb="FFAAF2FC"/>
      <color rgb="FF63E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ingridmanders.n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ingridmanders.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6"/>
  <sheetViews>
    <sheetView showGridLines="0" tabSelected="1" workbookViewId="0"/>
  </sheetViews>
  <sheetFormatPr defaultColWidth="10" defaultRowHeight="12.75" x14ac:dyDescent="0.25"/>
  <cols>
    <col min="1" max="1" width="3.7109375" style="33" customWidth="1"/>
    <col min="2" max="2" width="125.7109375" style="33" customWidth="1"/>
    <col min="3" max="16384" width="10" style="33"/>
  </cols>
  <sheetData>
    <row r="1" spans="1:20" x14ac:dyDescent="0.25">
      <c r="A1" s="32" t="str">
        <f>naam_organisatie_verantwoording</f>
        <v>Stichting Voorbeeld</v>
      </c>
    </row>
    <row r="2" spans="1:20" x14ac:dyDescent="0.25">
      <c r="A2" s="32" t="str">
        <f>straat_nr_gevestigd_verantwoording&amp;", "&amp;postcode_gevestigd_verantwoording&amp;" "&amp;plaats_gevestigd_verantwoording</f>
        <v>???, ???? ?? Alkmaar</v>
      </c>
      <c r="T2" s="329" t="s">
        <v>229</v>
      </c>
    </row>
    <row r="3" spans="1:20" x14ac:dyDescent="0.25">
      <c r="A3" s="32"/>
      <c r="B3" s="259" t="str">
        <f>"Subsidiejaar: "&amp;jaar_subsidie</f>
        <v>Subsidiejaar: 2021</v>
      </c>
      <c r="T3" s="330" t="s">
        <v>234</v>
      </c>
    </row>
    <row r="4" spans="1:20" x14ac:dyDescent="0.25">
      <c r="A4" s="32" t="s">
        <v>187</v>
      </c>
      <c r="T4" s="330" t="s">
        <v>235</v>
      </c>
    </row>
    <row r="5" spans="1:20" x14ac:dyDescent="0.25">
      <c r="A5" s="338" t="s">
        <v>238</v>
      </c>
      <c r="B5" s="339"/>
      <c r="T5" s="330" t="s">
        <v>230</v>
      </c>
    </row>
    <row r="6" spans="1:20" x14ac:dyDescent="0.25">
      <c r="A6" s="339"/>
      <c r="B6" s="339"/>
    </row>
    <row r="7" spans="1:20" x14ac:dyDescent="0.25">
      <c r="A7" s="340"/>
      <c r="B7" s="340"/>
    </row>
    <row r="8" spans="1:20" x14ac:dyDescent="0.25">
      <c r="A8" s="32" t="s">
        <v>188</v>
      </c>
    </row>
    <row r="9" spans="1:20" x14ac:dyDescent="0.25">
      <c r="A9" s="32" t="s">
        <v>189</v>
      </c>
    </row>
    <row r="10" spans="1:20" x14ac:dyDescent="0.25">
      <c r="A10" s="36" t="str">
        <f ca="1">"Werkblad ''"&amp;(RIGHT(CELL("bestandsnaam",'Algemene gegevens'!$A$1),LEN(CELL("bestandsnaam",'Algemene gegevens'!$A$1))-SEARCH("]",CELL("bestandsnaam",'Algemene gegevens'!$A$1))))&amp;"''"</f>
        <v>Werkblad ''Algemene gegevens''</v>
      </c>
    </row>
    <row r="11" spans="1:20" x14ac:dyDescent="0.25">
      <c r="A11" s="341" t="s">
        <v>199</v>
      </c>
      <c r="B11" s="341"/>
    </row>
    <row r="12" spans="1:20" x14ac:dyDescent="0.25">
      <c r="A12" s="341"/>
      <c r="B12" s="341"/>
    </row>
    <row r="13" spans="1:20" x14ac:dyDescent="0.25">
      <c r="A13" s="341"/>
      <c r="B13" s="341"/>
    </row>
    <row r="14" spans="1:20" x14ac:dyDescent="0.25">
      <c r="A14" s="36" t="str">
        <f ca="1">"Werkblad ''"&amp;(RIGHT(CELL("bestandsnaam",Aanvraag!$A$1),LEN(CELL("bestandsnaam",Aanvraag!$A$1))-SEARCH("]",CELL("bestandsnaam",Aanvraag!$A$1))))&amp;"''"</f>
        <v>Werkblad ''Aanvraag''</v>
      </c>
      <c r="B14" s="315"/>
    </row>
    <row r="15" spans="1:20" x14ac:dyDescent="0.25">
      <c r="A15" s="341" t="s">
        <v>240</v>
      </c>
      <c r="B15" s="341"/>
    </row>
    <row r="16" spans="1:20" x14ac:dyDescent="0.25">
      <c r="A16" s="341"/>
      <c r="B16" s="341"/>
    </row>
    <row r="17" spans="1:2" x14ac:dyDescent="0.25">
      <c r="A17" s="315"/>
      <c r="B17" s="315"/>
    </row>
    <row r="18" spans="1:2" x14ac:dyDescent="0.25">
      <c r="A18" s="36" t="str">
        <f ca="1">"Werkblad ''"&amp;(RIGHT(CELL("bestandsnaam",'A - Exploitatie'!$A$1),LEN(CELL("bestandsnaam",'A - Exploitatie'!$A$1))-SEARCH("]",CELL("bestandsnaam",'A - Exploitatie'!$A$1))))&amp;"''"</f>
        <v>Werkblad ''A - Exploitatie''</v>
      </c>
    </row>
    <row r="19" spans="1:2" x14ac:dyDescent="0.25">
      <c r="A19" s="341" t="s">
        <v>239</v>
      </c>
      <c r="B19" s="341"/>
    </row>
    <row r="20" spans="1:2" x14ac:dyDescent="0.25">
      <c r="A20" s="341"/>
      <c r="B20" s="341"/>
    </row>
    <row r="21" spans="1:2" x14ac:dyDescent="0.25">
      <c r="B21" s="36" t="str">
        <f ca="1">"Werkblad ''"&amp;(RIGHT(CELL("bestandsnaam",'A - Subsidie Vast'!$A$1),LEN(CELL("bestandsnaam",'A - Subsidie Vast'!$A$1))-SEARCH("]",CELL("bestandsnaam",'A - Subsidie Vast'!$A$1))))&amp;"''"</f>
        <v>Werkblad ''A - Subsidie Vast''</v>
      </c>
    </row>
    <row r="22" spans="1:2" x14ac:dyDescent="0.25">
      <c r="B22" s="341" t="s">
        <v>224</v>
      </c>
    </row>
    <row r="23" spans="1:2" x14ac:dyDescent="0.25">
      <c r="B23" s="341"/>
    </row>
    <row r="24" spans="1:2" x14ac:dyDescent="0.25">
      <c r="B24" s="341"/>
    </row>
    <row r="25" spans="1:2" x14ac:dyDescent="0.25">
      <c r="A25" s="34"/>
      <c r="B25" s="342"/>
    </row>
    <row r="26" spans="1:2" x14ac:dyDescent="0.25">
      <c r="A26" s="34"/>
      <c r="B26" s="342"/>
    </row>
    <row r="27" spans="1:2" x14ac:dyDescent="0.25">
      <c r="A27" s="34"/>
      <c r="B27" s="36" t="str">
        <f ca="1">"Werkblad ''"&amp;(RIGHT(CELL("bestandsnaam",'A - Subsidie Variabel'!$A$1),LEN(CELL("bestandsnaam",'A - Subsidie Variabel'!$A$1))-SEARCH("]",CELL("bestandsnaam",'A - Subsidie Variabel'!$A$1))))&amp;"''"</f>
        <v>Werkblad ''A - Subsidie Variabel''</v>
      </c>
    </row>
    <row r="28" spans="1:2" x14ac:dyDescent="0.25">
      <c r="B28" s="341" t="s">
        <v>241</v>
      </c>
    </row>
    <row r="29" spans="1:2" x14ac:dyDescent="0.25">
      <c r="A29" s="34"/>
      <c r="B29" s="341"/>
    </row>
    <row r="30" spans="1:2" x14ac:dyDescent="0.25">
      <c r="B30" s="341"/>
    </row>
    <row r="31" spans="1:2" x14ac:dyDescent="0.25">
      <c r="B31" s="342"/>
    </row>
    <row r="32" spans="1:2" x14ac:dyDescent="0.25">
      <c r="B32" s="342"/>
    </row>
    <row r="33" spans="1:2" x14ac:dyDescent="0.25">
      <c r="A33" s="36" t="str">
        <f ca="1">"Werkblad ''"&amp;(RIGHT(CELL("bestandsnaam",'A - Balans'!$A$1),LEN(CELL("bestandsnaam",'A - Balans'!$A$1))-SEARCH("]",CELL("bestandsnaam",'A - Balans'!$A$1))))&amp;"''"</f>
        <v>Werkblad ''A - Balans''</v>
      </c>
    </row>
    <row r="34" spans="1:2" x14ac:dyDescent="0.25">
      <c r="A34" s="341" t="str">
        <f>"In dit werkblad worden de balansen van de twee jaren voorafgaand aan het subsidiejaar ingevuld. Immers de aanvraag van bijvoorbeeld "&amp;jaar_subsidie&amp;" vindt plaats in "&amp;jaar_subsidie-1&amp;", dan zijn de balanssen per 31-12-"&amp;jaar_subsidie-2&amp;" en per 31-12-"&amp;jaar_subsidie-3&amp;" beschikbaar."</f>
        <v>In dit werkblad worden de balansen van de twee jaren voorafgaand aan het subsidiejaar ingevuld. Immers de aanvraag van bijvoorbeeld 2021 vindt plaats in 2020, dan zijn de balanssen per 31-12-2019 en per 31-12-2018 beschikbaar.</v>
      </c>
      <c r="B34" s="341"/>
    </row>
    <row r="35" spans="1:2" x14ac:dyDescent="0.25">
      <c r="A35" s="341"/>
      <c r="B35" s="341"/>
    </row>
    <row r="36" spans="1:2" x14ac:dyDescent="0.25">
      <c r="A36" s="341"/>
      <c r="B36" s="341"/>
    </row>
    <row r="37" spans="1:2" x14ac:dyDescent="0.25">
      <c r="A37" s="36" t="str">
        <f ca="1">"Werkblad ''"&amp;(RIGHT(CELL("bestandsnaam",'A - Toelichting Algemeen'!$A$1),LEN(CELL("bestandsnaam",'A - Toelichting Algemeen'!$A$1))-SEARCH("]",CELL("bestandsnaam",'A - Toelichting Algemeen'!$A$1))))&amp;"''"</f>
        <v>Werkblad ''A - Toelichting Algemeen''</v>
      </c>
    </row>
    <row r="38" spans="1:2" x14ac:dyDescent="0.25">
      <c r="A38" s="33" t="s">
        <v>195</v>
      </c>
    </row>
    <row r="39" spans="1:2" x14ac:dyDescent="0.25">
      <c r="A39" s="34"/>
    </row>
    <row r="40" spans="1:2" x14ac:dyDescent="0.25">
      <c r="A40" s="35" t="s">
        <v>190</v>
      </c>
    </row>
    <row r="41" spans="1:2" x14ac:dyDescent="0.25">
      <c r="A41" s="36" t="str">
        <f ca="1">"Werkblad ''"&amp;(RIGHT(CELL("bestandsnaam",'Algemene gegevens'!$A$1),LEN(CELL("bestandsnaam",'Algemene gegevens'!$A$1))-SEARCH("]",CELL("bestandsnaam",'Algemene gegevens'!$A$1))))&amp;"''"</f>
        <v>Werkblad ''Algemene gegevens''</v>
      </c>
    </row>
    <row r="42" spans="1:2" x14ac:dyDescent="0.25">
      <c r="A42" s="341" t="s">
        <v>191</v>
      </c>
      <c r="B42" s="341"/>
    </row>
    <row r="43" spans="1:2" x14ac:dyDescent="0.25">
      <c r="A43" s="341"/>
      <c r="B43" s="341"/>
    </row>
    <row r="44" spans="1:2" x14ac:dyDescent="0.25">
      <c r="A44" s="341"/>
      <c r="B44" s="341"/>
    </row>
    <row r="45" spans="1:2" x14ac:dyDescent="0.25">
      <c r="A45" s="36" t="str">
        <f ca="1">"Werkblad ''"&amp;(RIGHT(CELL("bestandsnaam",Verantwoording!$A$1),LEN(CELL("bestandsnaam",Verantwoording!$A$1))-SEARCH("]",CELL("bestandsnaam",Verantwoording!$A$1))))&amp;"''"</f>
        <v>Werkblad ''Verantwoording''</v>
      </c>
    </row>
    <row r="46" spans="1:2" x14ac:dyDescent="0.25">
      <c r="A46" s="34" t="s">
        <v>223</v>
      </c>
    </row>
    <row r="47" spans="1:2" x14ac:dyDescent="0.25">
      <c r="A47" s="36"/>
    </row>
    <row r="48" spans="1:2" x14ac:dyDescent="0.25">
      <c r="A48" s="36" t="str">
        <f ca="1">"Werkblad ''"&amp;(RIGHT(CELL("bestandsnaam",'V - Exploitatie'!$A$1),LEN(CELL("bestandsnaam",'V - Exploitatie'!$A$1))-SEARCH("]",CELL("bestandsnaam",'V - Exploitatie'!$A$1))))&amp;"''"</f>
        <v>Werkblad ''V - Exploitatie''</v>
      </c>
    </row>
    <row r="49" spans="1:2" x14ac:dyDescent="0.25">
      <c r="A49" s="34" t="s">
        <v>192</v>
      </c>
    </row>
    <row r="51" spans="1:2" x14ac:dyDescent="0.25">
      <c r="B51" s="36" t="str">
        <f ca="1">"Werkblad ''"&amp;(RIGHT(CELL("bestandsnaam",'V - Subsidie Vast'!$A$1),LEN(CELL("bestandsnaam",'V - Subsidie Vast'!$A$1))-SEARCH("]",CELL("bestandsnaam",'V - Subsidie Vast'!$A$1))))&amp;"''"</f>
        <v>Werkblad ''V - Subsidie Vast''</v>
      </c>
    </row>
    <row r="52" spans="1:2" x14ac:dyDescent="0.25">
      <c r="A52" s="34"/>
      <c r="B52" s="34" t="s">
        <v>193</v>
      </c>
    </row>
    <row r="53" spans="1:2" x14ac:dyDescent="0.25">
      <c r="A53" s="34"/>
      <c r="B53" s="34" t="str">
        <f ca="1">"De begrootte cijfers worden opgehaald uit "&amp;"Werkblad ''"&amp;(RIGHT(CELL("bestandsnaam",'A - Subsidie Vast'!$A$1),LEN(CELL("bestandsnaam",'A - Subsidie Vast'!$A$1))-SEARCH("]",CELL("bestandsnaam",'A - Subsidie Vast'!$A$1))))&amp;"''"</f>
        <v>De begrootte cijfers worden opgehaald uit Werkblad ''A - Subsidie Vast''</v>
      </c>
    </row>
    <row r="54" spans="1:2" x14ac:dyDescent="0.25">
      <c r="A54" s="34"/>
      <c r="B54" s="34" t="str">
        <f ca="1">"Hier zijn de 10 rubrieksomschrijvingen opgenomen, de omschrijvingen etc worden gehaald uit "&amp;"Werkblad ''"&amp;(RIGHT(CELL("bestandsnaam",'A - Subsidie Vast'!$A$1),LEN(CELL("bestandsnaam",'A - Subsidie Vast'!$A$1))-SEARCH("]",CELL("bestandsnaam",'A - Subsidie Vast'!$A$1))))&amp;"''"</f>
        <v>Hier zijn de 10 rubrieksomschrijvingen opgenomen, de omschrijvingen etc worden gehaald uit Werkblad ''A - Subsidie Vast''</v>
      </c>
    </row>
    <row r="55" spans="1:2" x14ac:dyDescent="0.25">
      <c r="A55" s="34"/>
      <c r="B55" s="34"/>
    </row>
    <row r="56" spans="1:2" x14ac:dyDescent="0.25">
      <c r="B56" s="36" t="str">
        <f ca="1">"Werkblad ''"&amp;(RIGHT(CELL("bestandsnaam",'V - Subsidie Variabel'!$A$1),LEN(CELL("bestandsnaam",'V - Subsidie Variabel'!$A$1))-SEARCH("]",CELL("bestandsnaam",'V - Subsidie Variabel'!$A$1))))&amp;"''"</f>
        <v>Werkblad ''V - Subsidie Variabel''</v>
      </c>
    </row>
    <row r="57" spans="1:2" x14ac:dyDescent="0.25">
      <c r="B57" s="34" t="s">
        <v>193</v>
      </c>
    </row>
    <row r="58" spans="1:2" x14ac:dyDescent="0.25">
      <c r="B58" s="34" t="str">
        <f ca="1">"De begrootte cijfers worden opgehaald uit "&amp;"Werkblad ''"&amp;(RIGHT(CELL("bestandsnaam",'A - Subsidie Variabel'!$A$1),LEN(CELL("bestandsnaam",'A - Subsidie Variabel'!$A$1))-SEARCH("]",CELL("bestandsnaam",'A - Subsidie Variabel'!$A$1))))&amp;"''"</f>
        <v>De begrootte cijfers worden opgehaald uit Werkblad ''A - Subsidie Variabel''</v>
      </c>
    </row>
    <row r="59" spans="1:2" x14ac:dyDescent="0.25">
      <c r="A59" s="34"/>
      <c r="B59" s="33" t="str">
        <f ca="1">"Hier zijn de 4 rubrieksomschrijvingen opgenomen, de omschrijvingen etc worden gehaald uit "&amp;"Werkblad ''"&amp;(RIGHT(CELL("bestandsnaam",'A - Subsidie Variabel'!$A$1),LEN(CELL("bestandsnaam",'A - Subsidie Variabel'!$A$1))-SEARCH("]",CELL("bestandsnaam",'A - Subsidie Variabel'!$A$1))))&amp;"''"</f>
        <v>Hier zijn de 4 rubrieksomschrijvingen opgenomen, de omschrijvingen etc worden gehaald uit Werkblad ''A - Subsidie Variabel''</v>
      </c>
    </row>
    <row r="60" spans="1:2" x14ac:dyDescent="0.25">
      <c r="A60" s="34"/>
    </row>
    <row r="61" spans="1:2" x14ac:dyDescent="0.25">
      <c r="A61" s="36" t="str">
        <f ca="1">"Werkblad ''"&amp;(RIGHT(CELL("bestandsnaam",'V - Balans'!$A$1),LEN(CELL("bestandsnaam",'V - Balans'!$A$1))-SEARCH("]",CELL("bestandsnaam",'V - Balans'!$A$1))))&amp;"''"</f>
        <v>Werkblad ''V - Balans''</v>
      </c>
    </row>
    <row r="62" spans="1:2" x14ac:dyDescent="0.25">
      <c r="A62" s="34" t="s">
        <v>194</v>
      </c>
    </row>
    <row r="63" spans="1:2" x14ac:dyDescent="0.25">
      <c r="A63" s="33" t="str">
        <f ca="1">"NB: Het saldo resultatenrekening boekjaar van het subsidiejaar en het voorafganade jaar wordt opgehaald uit "&amp;"Werkblad ''"&amp;(RIGHT(CELL("bestandsnaam",'V - Exploitatie'!$A$1),LEN(CELL("bestandsnaam",'V - Exploitatie'!$A$1))-SEARCH("]",CELL("bestandsnaam",'V - Exploitatie'!$A$1))))&amp;"''"</f>
        <v>NB: Het saldo resultatenrekening boekjaar van het subsidiejaar en het voorafganade jaar wordt opgehaald uit Werkblad ''V - Exploitatie''</v>
      </c>
    </row>
    <row r="65" spans="1:1" x14ac:dyDescent="0.25">
      <c r="A65" s="36" t="str">
        <f ca="1">"Werkblad ''"&amp;(RIGHT(CELL("bestandsnaam",'V - Toelichting Algemeen'!$A$1),LEN(CELL("bestandsnaam",'V - Toelichting Algemeen'!$A$1))-SEARCH("]",CELL("bestandsnaam",'V - Toelichting Algemeen'!$A$1))))&amp;"''"</f>
        <v>Werkblad ''V - Toelichting Algemeen''</v>
      </c>
    </row>
    <row r="66" spans="1:1" x14ac:dyDescent="0.25">
      <c r="A66" s="33" t="s">
        <v>195</v>
      </c>
    </row>
  </sheetData>
  <sheetProtection algorithmName="SHA-512" hashValue="mLFLc5P1hs7yOj7hl8jWE9xnXDSqEXHZRXFCjIjKmUzcvLZqen/NTvcHdCyn0q2scfGEkPiEQse10bXJ+Oh0lA==" saltValue="ikF+QpqBfybHL6aJ1yw7Vw==" spinCount="100000" sheet="1" objects="1" scenarios="1"/>
  <mergeCells count="8">
    <mergeCell ref="A5:B7"/>
    <mergeCell ref="B28:B32"/>
    <mergeCell ref="A11:B13"/>
    <mergeCell ref="A42:B44"/>
    <mergeCell ref="A34:B36"/>
    <mergeCell ref="A19:B20"/>
    <mergeCell ref="B22:B26"/>
    <mergeCell ref="A15:B16"/>
  </mergeCells>
  <pageMargins left="0.59055118110236227" right="0.59055118110236227" top="0.78740157480314965" bottom="0.78740157480314965" header="0.51181102362204722" footer="0.51181102362204722"/>
  <pageSetup paperSize="9" scale="90" orientation="landscape" r:id="rId1"/>
  <headerFooter alignWithMargins="0">
    <oddFooter>&amp;CBlad &amp;P van &amp;N</oddFooter>
  </headerFooter>
  <rowBreaks count="1" manualBreakCount="1">
    <brk id="39"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I42"/>
  <sheetViews>
    <sheetView showGridLines="0" workbookViewId="0">
      <pane ySplit="8" topLeftCell="A9" activePane="bottomLeft" state="frozen"/>
      <selection activeCell="A5" sqref="A5:B7"/>
      <selection pane="bottomLeft" activeCell="C10" sqref="C10"/>
    </sheetView>
  </sheetViews>
  <sheetFormatPr defaultColWidth="8.85546875" defaultRowHeight="12.75" x14ac:dyDescent="0.2"/>
  <cols>
    <col min="1" max="1" width="6.42578125" style="38" customWidth="1"/>
    <col min="2" max="2" width="35.7109375" style="38" customWidth="1"/>
    <col min="3" max="4" width="13.7109375" style="38" customWidth="1"/>
    <col min="5" max="5" width="6.42578125" style="38" customWidth="1"/>
    <col min="6" max="6" width="35.7109375" style="38" customWidth="1"/>
    <col min="7" max="8" width="13.7109375" style="38" customWidth="1"/>
    <col min="9" max="16384" width="8.85546875" style="38"/>
  </cols>
  <sheetData>
    <row r="1" spans="1:8" x14ac:dyDescent="0.2">
      <c r="A1" s="90" t="str">
        <f>naam_organisatie_verantwoording</f>
        <v>Stichting Voorbeeld</v>
      </c>
    </row>
    <row r="2" spans="1:8" x14ac:dyDescent="0.2">
      <c r="A2" s="90" t="str">
        <f>straat_nr_gevestigd_verantwoording&amp;", "&amp;postcode_gevestigd_verantwoording&amp;" "&amp;plaats_gevestigd_verantwoording</f>
        <v>???, ???? ?? Alkmaar</v>
      </c>
    </row>
    <row r="4" spans="1:8" ht="15" customHeight="1" x14ac:dyDescent="0.2">
      <c r="A4" s="468"/>
      <c r="B4" s="469"/>
      <c r="C4" s="469"/>
      <c r="D4" s="469"/>
      <c r="E4" s="469"/>
      <c r="F4" s="469"/>
      <c r="G4" s="469"/>
      <c r="H4" s="470"/>
    </row>
    <row r="5" spans="1:8" x14ac:dyDescent="0.2">
      <c r="A5" s="471" t="str">
        <f>"BALANS PER 31 DECEMBER "&amp;jaar_subsidie</f>
        <v>BALANS PER 31 DECEMBER 2021</v>
      </c>
      <c r="B5" s="472"/>
      <c r="C5" s="472"/>
      <c r="D5" s="472"/>
      <c r="E5" s="472"/>
      <c r="F5" s="472"/>
      <c r="G5" s="472"/>
      <c r="H5" s="473"/>
    </row>
    <row r="6" spans="1:8" ht="15" customHeight="1" x14ac:dyDescent="0.2">
      <c r="A6" s="474"/>
      <c r="B6" s="475"/>
      <c r="C6" s="475"/>
      <c r="D6" s="475"/>
      <c r="E6" s="475"/>
      <c r="F6" s="475"/>
      <c r="G6" s="475"/>
      <c r="H6" s="476"/>
    </row>
    <row r="7" spans="1:8" x14ac:dyDescent="0.2">
      <c r="A7" s="477" t="s">
        <v>73</v>
      </c>
      <c r="B7" s="478"/>
      <c r="C7" s="478"/>
      <c r="D7" s="479"/>
      <c r="E7" s="480" t="s">
        <v>74</v>
      </c>
      <c r="F7" s="480"/>
      <c r="G7" s="480"/>
      <c r="H7" s="481"/>
    </row>
    <row r="8" spans="1:8" x14ac:dyDescent="0.2">
      <c r="A8" s="109"/>
      <c r="B8" s="107"/>
      <c r="C8" s="108" t="str">
        <f>"31-12-"&amp;jaar_subsidie</f>
        <v>31-12-2021</v>
      </c>
      <c r="D8" s="108" t="str">
        <f>"31-12-"&amp;jaar_subsidie-1</f>
        <v>31-12-2020</v>
      </c>
      <c r="E8" s="107"/>
      <c r="F8" s="109"/>
      <c r="G8" s="108" t="str">
        <f>C8</f>
        <v>31-12-2021</v>
      </c>
      <c r="H8" s="108" t="str">
        <f>D8</f>
        <v>31-12-2020</v>
      </c>
    </row>
    <row r="9" spans="1:8" s="44" customFormat="1" x14ac:dyDescent="0.2">
      <c r="A9" s="146">
        <v>1</v>
      </c>
      <c r="B9" s="40" t="s">
        <v>118</v>
      </c>
      <c r="C9" s="41"/>
      <c r="D9" s="41"/>
      <c r="E9" s="160">
        <v>4</v>
      </c>
      <c r="F9" s="42" t="s">
        <v>180</v>
      </c>
      <c r="G9" s="43"/>
      <c r="H9" s="147"/>
    </row>
    <row r="10" spans="1:8" x14ac:dyDescent="0.2">
      <c r="A10" s="148" t="s">
        <v>75</v>
      </c>
      <c r="B10" s="45" t="s">
        <v>116</v>
      </c>
      <c r="C10" s="46"/>
      <c r="D10" s="46"/>
      <c r="E10" s="161" t="s">
        <v>76</v>
      </c>
      <c r="F10" s="48" t="s">
        <v>122</v>
      </c>
      <c r="G10" s="46"/>
      <c r="H10" s="46"/>
    </row>
    <row r="11" spans="1:8" x14ac:dyDescent="0.2">
      <c r="A11" s="148" t="s">
        <v>77</v>
      </c>
      <c r="B11" s="45" t="s">
        <v>119</v>
      </c>
      <c r="C11" s="46"/>
      <c r="D11" s="46"/>
      <c r="E11" s="161" t="s">
        <v>78</v>
      </c>
      <c r="F11" s="48" t="s">
        <v>123</v>
      </c>
      <c r="G11" s="49"/>
      <c r="H11" s="49"/>
    </row>
    <row r="12" spans="1:8" x14ac:dyDescent="0.2">
      <c r="A12" s="148" t="s">
        <v>79</v>
      </c>
      <c r="B12" s="50" t="s">
        <v>108</v>
      </c>
      <c r="C12" s="46"/>
      <c r="D12" s="46"/>
      <c r="E12" s="162"/>
      <c r="F12" s="48"/>
      <c r="G12" s="49"/>
      <c r="H12" s="49"/>
    </row>
    <row r="13" spans="1:8" x14ac:dyDescent="0.2">
      <c r="A13" s="148" t="s">
        <v>80</v>
      </c>
      <c r="B13" s="50" t="s">
        <v>109</v>
      </c>
      <c r="C13" s="46"/>
      <c r="D13" s="46"/>
      <c r="E13" s="162"/>
      <c r="F13" s="51"/>
      <c r="G13" s="105">
        <f>SUM(G9:G12)</f>
        <v>0</v>
      </c>
      <c r="H13" s="105">
        <f>SUM(H9:H12)</f>
        <v>0</v>
      </c>
    </row>
    <row r="14" spans="1:8" x14ac:dyDescent="0.2">
      <c r="A14" s="148" t="s">
        <v>81</v>
      </c>
      <c r="B14" s="50" t="s">
        <v>82</v>
      </c>
      <c r="C14" s="46"/>
      <c r="D14" s="46"/>
      <c r="E14" s="160">
        <v>5</v>
      </c>
      <c r="F14" s="52" t="s">
        <v>181</v>
      </c>
      <c r="G14" s="53"/>
      <c r="H14" s="55"/>
    </row>
    <row r="15" spans="1:8" x14ac:dyDescent="0.2">
      <c r="A15" s="148" t="s">
        <v>83</v>
      </c>
      <c r="B15" s="50" t="s">
        <v>110</v>
      </c>
      <c r="C15" s="46"/>
      <c r="D15" s="46"/>
      <c r="E15" s="161" t="s">
        <v>84</v>
      </c>
      <c r="F15" s="48" t="s">
        <v>124</v>
      </c>
      <c r="G15" s="46"/>
      <c r="H15" s="46"/>
    </row>
    <row r="16" spans="1:8" x14ac:dyDescent="0.2">
      <c r="A16" s="148" t="s">
        <v>85</v>
      </c>
      <c r="B16" s="50" t="s">
        <v>6</v>
      </c>
      <c r="C16" s="49"/>
      <c r="D16" s="49"/>
      <c r="E16" s="161" t="s">
        <v>86</v>
      </c>
      <c r="F16" s="48" t="s">
        <v>121</v>
      </c>
      <c r="G16" s="46"/>
      <c r="H16" s="46"/>
    </row>
    <row r="17" spans="1:9" x14ac:dyDescent="0.2">
      <c r="A17" s="149"/>
      <c r="B17" s="50"/>
      <c r="C17" s="49"/>
      <c r="D17" s="49"/>
      <c r="E17" s="161"/>
      <c r="F17" s="48" t="s">
        <v>125</v>
      </c>
      <c r="G17" s="46"/>
      <c r="H17" s="150"/>
    </row>
    <row r="18" spans="1:9" x14ac:dyDescent="0.2">
      <c r="A18" s="149"/>
      <c r="B18" s="54"/>
      <c r="C18" s="105">
        <f>SUM(C9:C17)</f>
        <v>0</v>
      </c>
      <c r="D18" s="105">
        <f>SUM(D9:D17)</f>
        <v>0</v>
      </c>
      <c r="E18" s="161" t="s">
        <v>87</v>
      </c>
      <c r="F18" s="48" t="s">
        <v>126</v>
      </c>
      <c r="G18" s="49"/>
      <c r="H18" s="151"/>
    </row>
    <row r="19" spans="1:9" x14ac:dyDescent="0.2">
      <c r="A19" s="152">
        <v>2</v>
      </c>
      <c r="B19" s="56" t="s">
        <v>89</v>
      </c>
      <c r="C19" s="55"/>
      <c r="D19" s="163"/>
      <c r="E19" s="161" t="s">
        <v>88</v>
      </c>
      <c r="F19" s="48"/>
      <c r="G19" s="49"/>
      <c r="H19" s="151"/>
    </row>
    <row r="20" spans="1:9" x14ac:dyDescent="0.2">
      <c r="A20" s="148" t="s">
        <v>90</v>
      </c>
      <c r="B20" s="57" t="s">
        <v>111</v>
      </c>
      <c r="C20" s="46"/>
      <c r="D20" s="46"/>
      <c r="E20" s="162"/>
      <c r="F20" s="51"/>
      <c r="G20" s="105">
        <f>SUM(G14:G19)</f>
        <v>0</v>
      </c>
      <c r="H20" s="105">
        <f>SUM(H14:H19)</f>
        <v>0</v>
      </c>
    </row>
    <row r="21" spans="1:9" x14ac:dyDescent="0.2">
      <c r="A21" s="148" t="s">
        <v>91</v>
      </c>
      <c r="B21" s="57" t="s">
        <v>112</v>
      </c>
      <c r="C21" s="46"/>
      <c r="D21" s="46"/>
      <c r="E21" s="162"/>
      <c r="F21" s="39"/>
      <c r="G21" s="53"/>
      <c r="H21" s="55"/>
    </row>
    <row r="22" spans="1:9" x14ac:dyDescent="0.2">
      <c r="A22" s="148" t="s">
        <v>93</v>
      </c>
      <c r="B22" s="57" t="s">
        <v>113</v>
      </c>
      <c r="C22" s="47"/>
      <c r="D22" s="46"/>
      <c r="E22" s="160">
        <v>6</v>
      </c>
      <c r="F22" s="42" t="s">
        <v>92</v>
      </c>
      <c r="G22" s="53"/>
      <c r="H22" s="55"/>
    </row>
    <row r="23" spans="1:9" x14ac:dyDescent="0.2">
      <c r="A23" s="148" t="s">
        <v>95</v>
      </c>
      <c r="B23" s="45" t="s">
        <v>107</v>
      </c>
      <c r="C23" s="46"/>
      <c r="D23" s="46"/>
      <c r="E23" s="161" t="s">
        <v>94</v>
      </c>
      <c r="F23" s="58" t="s">
        <v>127</v>
      </c>
      <c r="G23" s="46"/>
      <c r="H23" s="46"/>
    </row>
    <row r="24" spans="1:9" x14ac:dyDescent="0.2">
      <c r="A24" s="148" t="s">
        <v>97</v>
      </c>
      <c r="B24" s="45" t="s">
        <v>120</v>
      </c>
      <c r="C24" s="46"/>
      <c r="D24" s="46"/>
      <c r="E24" s="161" t="s">
        <v>96</v>
      </c>
      <c r="F24" s="58" t="s">
        <v>128</v>
      </c>
      <c r="G24" s="46"/>
      <c r="H24" s="46"/>
    </row>
    <row r="25" spans="1:9" x14ac:dyDescent="0.2">
      <c r="A25" s="148" t="s">
        <v>98</v>
      </c>
      <c r="B25" s="57" t="s">
        <v>117</v>
      </c>
      <c r="C25" s="49"/>
      <c r="D25" s="49"/>
      <c r="E25" s="162"/>
      <c r="F25" s="58"/>
      <c r="G25" s="46"/>
      <c r="H25" s="46"/>
    </row>
    <row r="26" spans="1:9" x14ac:dyDescent="0.2">
      <c r="A26" s="149"/>
      <c r="B26" s="57"/>
      <c r="C26" s="49"/>
      <c r="D26" s="49"/>
      <c r="E26" s="162"/>
      <c r="F26" s="51"/>
      <c r="G26" s="105">
        <f>SUM(G22:G25)</f>
        <v>0</v>
      </c>
      <c r="H26" s="105">
        <f>SUM(H22:H25)</f>
        <v>0</v>
      </c>
    </row>
    <row r="27" spans="1:9" x14ac:dyDescent="0.2">
      <c r="A27" s="149"/>
      <c r="B27" s="54"/>
      <c r="C27" s="105">
        <f>SUM(C19:C26)</f>
        <v>0</v>
      </c>
      <c r="D27" s="105">
        <f>SUM(D19:D26)</f>
        <v>0</v>
      </c>
      <c r="E27" s="162"/>
      <c r="F27" s="52" t="s">
        <v>99</v>
      </c>
      <c r="G27" s="53"/>
      <c r="H27" s="55"/>
    </row>
    <row r="28" spans="1:9" x14ac:dyDescent="0.2">
      <c r="A28" s="152">
        <v>3</v>
      </c>
      <c r="B28" s="56" t="s">
        <v>196</v>
      </c>
      <c r="C28" s="55"/>
      <c r="D28" s="163"/>
      <c r="E28" s="160"/>
      <c r="F28" s="48" t="s">
        <v>134</v>
      </c>
      <c r="G28" s="258">
        <f>H31</f>
        <v>0</v>
      </c>
      <c r="H28" s="258">
        <f>'A - Balans'!G31</f>
        <v>0</v>
      </c>
    </row>
    <row r="29" spans="1:9" x14ac:dyDescent="0.2">
      <c r="A29" s="153" t="s">
        <v>100</v>
      </c>
      <c r="B29" s="57" t="s">
        <v>114</v>
      </c>
      <c r="C29" s="46"/>
      <c r="D29" s="46"/>
      <c r="E29" s="162"/>
      <c r="F29" s="48" t="s">
        <v>135</v>
      </c>
      <c r="G29" s="337">
        <f>'V - Exploitatie'!D34-'V - Exploitatie'!E34</f>
        <v>0</v>
      </c>
      <c r="H29" s="337">
        <f>'V - Exploitatie'!H34-'V - Exploitatie'!I34</f>
        <v>0</v>
      </c>
      <c r="I29" s="332" t="s">
        <v>237</v>
      </c>
    </row>
    <row r="30" spans="1:9" x14ac:dyDescent="0.2">
      <c r="A30" s="148" t="s">
        <v>102</v>
      </c>
      <c r="B30" s="50" t="s">
        <v>106</v>
      </c>
      <c r="C30" s="47"/>
      <c r="D30" s="46"/>
      <c r="E30" s="160">
        <v>7</v>
      </c>
      <c r="F30" s="48"/>
      <c r="G30" s="49"/>
      <c r="H30" s="49"/>
    </row>
    <row r="31" spans="1:9" x14ac:dyDescent="0.2">
      <c r="A31" s="148" t="s">
        <v>104</v>
      </c>
      <c r="B31" s="50" t="s">
        <v>115</v>
      </c>
      <c r="C31" s="49"/>
      <c r="D31" s="49"/>
      <c r="E31" s="161" t="s">
        <v>101</v>
      </c>
      <c r="F31" s="59"/>
      <c r="G31" s="105">
        <f>SUM(G27:G30)</f>
        <v>0</v>
      </c>
      <c r="H31" s="105">
        <f>SUM(H27:H30)</f>
        <v>0</v>
      </c>
    </row>
    <row r="32" spans="1:9" x14ac:dyDescent="0.2">
      <c r="A32" s="149"/>
      <c r="B32" s="50"/>
      <c r="C32" s="49"/>
      <c r="D32" s="49"/>
      <c r="E32" s="161" t="s">
        <v>103</v>
      </c>
      <c r="F32" s="165"/>
      <c r="G32" s="55"/>
      <c r="H32" s="55"/>
    </row>
    <row r="33" spans="1:8" x14ac:dyDescent="0.2">
      <c r="A33" s="149"/>
      <c r="B33" s="54"/>
      <c r="C33" s="105">
        <f>SUM(C28:C32)</f>
        <v>0</v>
      </c>
      <c r="D33" s="105">
        <f>SUM(D28:D32)</f>
        <v>0</v>
      </c>
      <c r="E33" s="161" t="s">
        <v>105</v>
      </c>
      <c r="F33" s="39"/>
      <c r="G33" s="55"/>
      <c r="H33" s="55"/>
    </row>
    <row r="34" spans="1:8" x14ac:dyDescent="0.2">
      <c r="A34" s="149"/>
      <c r="C34" s="55"/>
      <c r="D34" s="163"/>
      <c r="E34" s="162"/>
      <c r="F34" s="39"/>
      <c r="G34" s="60"/>
      <c r="H34" s="154"/>
    </row>
    <row r="35" spans="1:8" ht="13.5" thickBot="1" x14ac:dyDescent="0.25">
      <c r="A35" s="155"/>
      <c r="B35" s="61" t="s">
        <v>7</v>
      </c>
      <c r="C35" s="62">
        <f>C18+C27+C33</f>
        <v>0</v>
      </c>
      <c r="D35" s="62">
        <f>D18+D27+D33</f>
        <v>0</v>
      </c>
      <c r="E35" s="162"/>
      <c r="F35" s="63" t="s">
        <v>7</v>
      </c>
      <c r="G35" s="62">
        <f>G13+G20+G26+G31</f>
        <v>0</v>
      </c>
      <c r="H35" s="62">
        <f>H13+H20+H26+H31</f>
        <v>0</v>
      </c>
    </row>
    <row r="36" spans="1:8" ht="13.5" thickTop="1" x14ac:dyDescent="0.2">
      <c r="A36" s="156"/>
      <c r="B36" s="157"/>
      <c r="C36" s="158"/>
      <c r="D36" s="164"/>
      <c r="E36" s="162"/>
      <c r="F36" s="158"/>
      <c r="G36" s="159"/>
      <c r="H36" s="158"/>
    </row>
    <row r="37" spans="1:8" s="44" customFormat="1" x14ac:dyDescent="0.2">
      <c r="A37" s="38"/>
      <c r="B37" s="38"/>
      <c r="C37" s="64"/>
      <c r="D37" s="64"/>
      <c r="E37" s="160"/>
      <c r="F37" s="64"/>
      <c r="G37" s="64"/>
      <c r="H37" s="64"/>
    </row>
    <row r="38" spans="1:8" x14ac:dyDescent="0.2">
      <c r="A38" s="65"/>
      <c r="B38" s="66" t="s">
        <v>133</v>
      </c>
      <c r="C38" s="106" t="str">
        <f>IF(C35=G35,"Evenwicht","Verschil "&amp;C35-G35)</f>
        <v>Evenwicht</v>
      </c>
      <c r="D38" s="106" t="str">
        <f>IF(D35=H35,"Evenwicht","Verschil "&amp;D35-H35)</f>
        <v>Evenwicht</v>
      </c>
      <c r="E38" s="64"/>
      <c r="F38" s="67"/>
      <c r="G38" s="67"/>
      <c r="H38" s="68" t="s">
        <v>129</v>
      </c>
    </row>
    <row r="39" spans="1:8" x14ac:dyDescent="0.2">
      <c r="E39" s="64"/>
    </row>
    <row r="40" spans="1:8" x14ac:dyDescent="0.2">
      <c r="F40" s="69"/>
    </row>
    <row r="42" spans="1:8" x14ac:dyDescent="0.2">
      <c r="C42" s="69"/>
      <c r="D42" s="69"/>
    </row>
  </sheetData>
  <sheetProtection algorithmName="SHA-512" hashValue="ODqjww01j6ybE4WjpwSwJ/RGnVuD7ug8JJoHwCXCGH5XFxGeFn0Nw2pGds0I5KbWpuiS+0mK3ElTwL2yfQeBgw==" saltValue="ItlGIxy7WPiCuOjOxBPs7A==" spinCount="100000" sheet="1" objects="1" scenarios="1" selectLockedCells="1"/>
  <mergeCells count="5">
    <mergeCell ref="A4:H4"/>
    <mergeCell ref="A5:H5"/>
    <mergeCell ref="A6:H6"/>
    <mergeCell ref="A7:D7"/>
    <mergeCell ref="E7:H7"/>
  </mergeCells>
  <pageMargins left="0.74803149606299213" right="0.74803149606299213" top="0.98425196850393704" bottom="0.59055118110236227" header="0.51181102362204722" footer="0.51181102362204722"/>
  <pageSetup paperSize="9" scale="93" orientation="landscape" r:id="rId1"/>
  <headerFooter alignWithMargins="0">
    <oddFooter>&amp;CBlad &amp;P van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39"/>
  <sheetViews>
    <sheetView showGridLines="0" workbookViewId="0">
      <selection activeCell="E33" sqref="E33"/>
    </sheetView>
  </sheetViews>
  <sheetFormatPr defaultColWidth="9.140625" defaultRowHeight="12.75" x14ac:dyDescent="0.2"/>
  <cols>
    <col min="1" max="1" width="6.7109375" style="94" customWidth="1"/>
    <col min="2" max="2" width="20.7109375" style="94" customWidth="1"/>
    <col min="3" max="3" width="40.7109375" style="92" customWidth="1"/>
    <col min="4" max="9" width="13.7109375" style="92" customWidth="1"/>
    <col min="10" max="10" width="11.140625" style="92" customWidth="1"/>
    <col min="11" max="11" width="10.28515625" style="93" customWidth="1"/>
    <col min="12" max="12" width="9.140625" style="92" customWidth="1"/>
    <col min="13" max="16" width="9.140625" style="92"/>
    <col min="17" max="18" width="9.140625" style="92" customWidth="1"/>
    <col min="19" max="16384" width="9.140625" style="92"/>
  </cols>
  <sheetData>
    <row r="1" spans="1:14" x14ac:dyDescent="0.2">
      <c r="A1" s="90" t="str">
        <f>naam_organisatie_verantwoording</f>
        <v>Stichting Voorbeeld</v>
      </c>
      <c r="B1" s="31"/>
      <c r="C1" s="31"/>
      <c r="D1" s="31"/>
      <c r="E1" s="31"/>
      <c r="F1" s="31"/>
      <c r="G1" s="31"/>
      <c r="H1" s="31"/>
      <c r="I1" s="31"/>
    </row>
    <row r="2" spans="1:14" x14ac:dyDescent="0.2">
      <c r="A2" s="90" t="str">
        <f>straat_nr_gevestigd_verantwoording&amp;", "&amp;postcode_gevestigd_verantwoording&amp;" "&amp;plaats_gevestigd_verantwoording</f>
        <v>???, ???? ?? Alkmaar</v>
      </c>
    </row>
    <row r="4" spans="1:14" x14ac:dyDescent="0.2">
      <c r="A4" s="166"/>
      <c r="B4" s="167"/>
      <c r="C4" s="167"/>
      <c r="D4" s="167"/>
      <c r="E4" s="167"/>
      <c r="F4" s="167"/>
      <c r="G4" s="167"/>
      <c r="H4" s="167"/>
      <c r="I4" s="168"/>
    </row>
    <row r="5" spans="1:14" x14ac:dyDescent="0.2">
      <c r="A5" s="421" t="str">
        <f>"EXPLOITATIE "&amp;jaar_subsidie</f>
        <v>EXPLOITATIE 2021</v>
      </c>
      <c r="B5" s="484"/>
      <c r="C5" s="484"/>
      <c r="D5" s="484"/>
      <c r="E5" s="484"/>
      <c r="F5" s="484"/>
      <c r="G5" s="484"/>
      <c r="H5" s="484"/>
      <c r="I5" s="485"/>
    </row>
    <row r="6" spans="1:14" ht="15" customHeight="1" x14ac:dyDescent="0.2">
      <c r="A6" s="203"/>
      <c r="B6" s="190"/>
      <c r="C6" s="190"/>
      <c r="D6" s="190"/>
      <c r="E6" s="190"/>
      <c r="F6" s="190"/>
      <c r="G6" s="190"/>
      <c r="H6" s="190"/>
      <c r="I6" s="204"/>
      <c r="N6" s="96"/>
    </row>
    <row r="7" spans="1:14" x14ac:dyDescent="0.2">
      <c r="A7" s="171"/>
      <c r="B7" s="179"/>
      <c r="C7" s="171"/>
      <c r="D7" s="486">
        <f>jaar_subsidie</f>
        <v>2021</v>
      </c>
      <c r="E7" s="486"/>
      <c r="F7" s="487"/>
      <c r="G7" s="488"/>
      <c r="H7" s="492">
        <f>jaar_subsidie-1</f>
        <v>2020</v>
      </c>
      <c r="I7" s="493"/>
    </row>
    <row r="8" spans="1:14" ht="12.75" customHeight="1" x14ac:dyDescent="0.2">
      <c r="A8" s="172"/>
      <c r="B8" s="180"/>
      <c r="C8" s="172"/>
      <c r="D8" s="489"/>
      <c r="E8" s="489"/>
      <c r="F8" s="490"/>
      <c r="G8" s="491"/>
      <c r="H8" s="494"/>
      <c r="I8" s="495"/>
    </row>
    <row r="9" spans="1:14" ht="12.75" customHeight="1" x14ac:dyDescent="0.2">
      <c r="A9" s="172"/>
      <c r="B9" s="180"/>
      <c r="C9" s="172"/>
      <c r="D9" s="486" t="s">
        <v>173</v>
      </c>
      <c r="E9" s="493"/>
      <c r="F9" s="492" t="s">
        <v>174</v>
      </c>
      <c r="G9" s="493"/>
      <c r="H9" s="492" t="str">
        <f>D9</f>
        <v>Realisatie</v>
      </c>
      <c r="I9" s="493"/>
    </row>
    <row r="10" spans="1:14" x14ac:dyDescent="0.2">
      <c r="A10" s="173" t="s">
        <v>0</v>
      </c>
      <c r="B10" s="181"/>
      <c r="C10" s="181" t="s">
        <v>1</v>
      </c>
      <c r="D10" s="174" t="s">
        <v>2</v>
      </c>
      <c r="E10" s="174" t="s">
        <v>3</v>
      </c>
      <c r="F10" s="174" t="str">
        <f>+D10</f>
        <v>Lasten</v>
      </c>
      <c r="G10" s="174" t="str">
        <f>+E10</f>
        <v>Baten</v>
      </c>
      <c r="H10" s="174" t="str">
        <f>+F10</f>
        <v>Lasten</v>
      </c>
      <c r="I10" s="174" t="str">
        <f>+G10</f>
        <v>Baten</v>
      </c>
      <c r="J10" s="325" t="s">
        <v>228</v>
      </c>
      <c r="M10" s="97"/>
    </row>
    <row r="11" spans="1:14" x14ac:dyDescent="0.2">
      <c r="A11" s="211">
        <f>+Verantwoording!B28</f>
        <v>1</v>
      </c>
      <c r="B11" s="182" t="s">
        <v>216</v>
      </c>
      <c r="C11" s="205" t="str">
        <f>+Verantwoording!C28</f>
        <v>Huisvesting</v>
      </c>
      <c r="D11" s="175">
        <f>'V - Subsidie Vast'!C25</f>
        <v>0</v>
      </c>
      <c r="E11" s="175">
        <f>'V - Subsidie Vast'!D25</f>
        <v>0</v>
      </c>
      <c r="F11" s="175">
        <f>'V - Subsidie Vast'!E25</f>
        <v>0</v>
      </c>
      <c r="G11" s="175">
        <f>'V - Subsidie Vast'!F25</f>
        <v>0</v>
      </c>
      <c r="H11" s="175">
        <f>'V - Subsidie Vast'!G25</f>
        <v>0</v>
      </c>
      <c r="I11" s="175">
        <f>'V - Subsidie Vast'!H25</f>
        <v>0</v>
      </c>
      <c r="J11" s="326" t="str">
        <f t="shared" ref="J11:J19" si="0">A_Uit_Aanvraag_niet_aanpasbaar</f>
        <v>Omschrijving wordt opgehaald uit "Aanvraag"</v>
      </c>
    </row>
    <row r="12" spans="1:14" x14ac:dyDescent="0.2">
      <c r="A12" s="212">
        <f>+Verantwoording!B29</f>
        <v>2</v>
      </c>
      <c r="B12" s="182" t="s">
        <v>46</v>
      </c>
      <c r="C12" s="205" t="str">
        <f>+Verantwoording!C29</f>
        <v>Personeel, facilitair</v>
      </c>
      <c r="D12" s="175">
        <f>'V - Subsidie Vast'!C63</f>
        <v>0</v>
      </c>
      <c r="E12" s="175">
        <f>'V - Subsidie Vast'!D63</f>
        <v>0</v>
      </c>
      <c r="F12" s="175">
        <f>'V - Subsidie Vast'!E63</f>
        <v>0</v>
      </c>
      <c r="G12" s="175">
        <f>'V - Subsidie Vast'!F63</f>
        <v>0</v>
      </c>
      <c r="H12" s="175">
        <f>'V - Subsidie Vast'!G63</f>
        <v>0</v>
      </c>
      <c r="I12" s="175">
        <f>'V - Subsidie Vast'!H63</f>
        <v>0</v>
      </c>
      <c r="J12" s="326" t="str">
        <f t="shared" si="0"/>
        <v>Omschrijving wordt opgehaald uit "Aanvraag"</v>
      </c>
    </row>
    <row r="13" spans="1:14" x14ac:dyDescent="0.2">
      <c r="A13" s="212">
        <f>+Verantwoording!B30</f>
        <v>3</v>
      </c>
      <c r="B13" s="183"/>
      <c r="C13" s="205" t="str">
        <f>+Verantwoording!C30</f>
        <v>Organisatie</v>
      </c>
      <c r="D13" s="175">
        <f>'V - Subsidie Vast'!C101</f>
        <v>0</v>
      </c>
      <c r="E13" s="175">
        <f>'V - Subsidie Vast'!D101</f>
        <v>0</v>
      </c>
      <c r="F13" s="175">
        <f>'V - Subsidie Vast'!E101</f>
        <v>0</v>
      </c>
      <c r="G13" s="175">
        <f>'V - Subsidie Vast'!F101</f>
        <v>0</v>
      </c>
      <c r="H13" s="175">
        <f>'V - Subsidie Vast'!G101</f>
        <v>0</v>
      </c>
      <c r="I13" s="175">
        <f>'V - Subsidie Vast'!H101</f>
        <v>0</v>
      </c>
      <c r="J13" s="326" t="str">
        <f t="shared" si="0"/>
        <v>Omschrijving wordt opgehaald uit "Aanvraag"</v>
      </c>
    </row>
    <row r="14" spans="1:14" x14ac:dyDescent="0.2">
      <c r="A14" s="212">
        <f>+Verantwoording!B31</f>
        <v>4</v>
      </c>
      <c r="B14" s="183"/>
      <c r="C14" s="205" t="str">
        <f>+Verantwoording!C31</f>
        <v xml:space="preserve">WMO </v>
      </c>
      <c r="D14" s="175">
        <f>'V - Subsidie Vast'!C139</f>
        <v>0</v>
      </c>
      <c r="E14" s="175">
        <f>'V - Subsidie Vast'!D139</f>
        <v>0</v>
      </c>
      <c r="F14" s="175">
        <f>'V - Subsidie Vast'!E139</f>
        <v>0</v>
      </c>
      <c r="G14" s="175">
        <f>'V - Subsidie Vast'!F139</f>
        <v>0</v>
      </c>
      <c r="H14" s="175">
        <f>'V - Subsidie Vast'!G139</f>
        <v>0</v>
      </c>
      <c r="I14" s="175">
        <f>'V - Subsidie Vast'!H139</f>
        <v>0</v>
      </c>
      <c r="J14" s="326" t="str">
        <f t="shared" si="0"/>
        <v>Omschrijving wordt opgehaald uit "Aanvraag"</v>
      </c>
    </row>
    <row r="15" spans="1:14" x14ac:dyDescent="0.2">
      <c r="A15" s="212">
        <f>+Verantwoording!B32</f>
        <v>5</v>
      </c>
      <c r="B15" s="183"/>
      <c r="C15" s="205" t="str">
        <f>+Verantwoording!C32</f>
        <v>Sociaal Cultureel werk</v>
      </c>
      <c r="D15" s="175">
        <f>+'V - Subsidie Vast'!C177</f>
        <v>0</v>
      </c>
      <c r="E15" s="175">
        <f>+'V - Subsidie Vast'!D177</f>
        <v>0</v>
      </c>
      <c r="F15" s="175">
        <f>+'V - Subsidie Vast'!E177</f>
        <v>0</v>
      </c>
      <c r="G15" s="175">
        <f>+'V - Subsidie Vast'!F177</f>
        <v>0</v>
      </c>
      <c r="H15" s="175">
        <f>+'V - Subsidie Vast'!G177</f>
        <v>0</v>
      </c>
      <c r="I15" s="175">
        <f>+'V - Subsidie Vast'!H177</f>
        <v>0</v>
      </c>
      <c r="J15" s="326" t="str">
        <f t="shared" si="0"/>
        <v>Omschrijving wordt opgehaald uit "Aanvraag"</v>
      </c>
    </row>
    <row r="16" spans="1:14" x14ac:dyDescent="0.2">
      <c r="A16" s="212">
        <f>+Verantwoording!B33</f>
        <v>6</v>
      </c>
      <c r="B16" s="183"/>
      <c r="C16" s="205" t="str">
        <f>+Verantwoording!C33</f>
        <v xml:space="preserve">Jongerenwerk </v>
      </c>
      <c r="D16" s="175">
        <f>'V - Subsidie Vast'!C215</f>
        <v>0</v>
      </c>
      <c r="E16" s="175">
        <f>'V - Subsidie Vast'!D215</f>
        <v>0</v>
      </c>
      <c r="F16" s="175">
        <f>'V - Subsidie Vast'!E215</f>
        <v>0</v>
      </c>
      <c r="G16" s="175">
        <f>'V - Subsidie Vast'!F215</f>
        <v>0</v>
      </c>
      <c r="H16" s="175">
        <f>'V - Subsidie Vast'!G215</f>
        <v>0</v>
      </c>
      <c r="I16" s="175">
        <f>'V - Subsidie Vast'!H215</f>
        <v>0</v>
      </c>
      <c r="J16" s="326" t="str">
        <f t="shared" si="0"/>
        <v>Omschrijving wordt opgehaald uit "Aanvraag"</v>
      </c>
    </row>
    <row r="17" spans="1:10" x14ac:dyDescent="0.2">
      <c r="A17" s="212">
        <f>+Verantwoording!B34</f>
        <v>7</v>
      </c>
      <c r="B17" s="183"/>
      <c r="C17" s="205" t="str">
        <f>+Verantwoording!C34</f>
        <v>Ouderen</v>
      </c>
      <c r="D17" s="175">
        <f>'V - Subsidie Vast'!C253</f>
        <v>0</v>
      </c>
      <c r="E17" s="175">
        <f>'V - Subsidie Vast'!D253</f>
        <v>0</v>
      </c>
      <c r="F17" s="175">
        <f>'V - Subsidie Vast'!E253</f>
        <v>0</v>
      </c>
      <c r="G17" s="175">
        <f>'V - Subsidie Vast'!F253</f>
        <v>0</v>
      </c>
      <c r="H17" s="175">
        <f>'V - Subsidie Vast'!G253</f>
        <v>0</v>
      </c>
      <c r="I17" s="175">
        <f>'V - Subsidie Vast'!H253</f>
        <v>0</v>
      </c>
      <c r="J17" s="326" t="str">
        <f t="shared" si="0"/>
        <v>Omschrijving wordt opgehaald uit "Aanvraag"</v>
      </c>
    </row>
    <row r="18" spans="1:10" x14ac:dyDescent="0.2">
      <c r="A18" s="212">
        <f>+Verantwoording!B35</f>
        <v>8</v>
      </c>
      <c r="B18" s="183"/>
      <c r="C18" s="205" t="str">
        <f>+Verantwoording!C35</f>
        <v>Activiteiten</v>
      </c>
      <c r="D18" s="175">
        <f>'V - Subsidie Vast'!C291</f>
        <v>0</v>
      </c>
      <c r="E18" s="175">
        <f>'V - Subsidie Vast'!D291</f>
        <v>0</v>
      </c>
      <c r="F18" s="175">
        <f>'V - Subsidie Vast'!E291</f>
        <v>0</v>
      </c>
      <c r="G18" s="175">
        <f>'V - Subsidie Vast'!F291</f>
        <v>0</v>
      </c>
      <c r="H18" s="175">
        <f>'V - Subsidie Vast'!G291</f>
        <v>0</v>
      </c>
      <c r="I18" s="175">
        <f>'V - Subsidie Vast'!H291</f>
        <v>0</v>
      </c>
      <c r="J18" s="326" t="str">
        <f t="shared" si="0"/>
        <v>Omschrijving wordt opgehaald uit "Aanvraag"</v>
      </c>
    </row>
    <row r="19" spans="1:10" x14ac:dyDescent="0.2">
      <c r="A19" s="212">
        <f>+Verantwoording!B36</f>
        <v>9</v>
      </c>
      <c r="B19" s="183"/>
      <c r="C19" s="205" t="str">
        <f>+Verantwoording!C36</f>
        <v>Horeca en verhuur</v>
      </c>
      <c r="D19" s="175">
        <f>'V - Subsidie Vast'!C329</f>
        <v>0</v>
      </c>
      <c r="E19" s="175">
        <f>'V - Subsidie Vast'!D329</f>
        <v>0</v>
      </c>
      <c r="F19" s="175">
        <f>'V - Subsidie Vast'!E329</f>
        <v>0</v>
      </c>
      <c r="G19" s="175">
        <f>'V - Subsidie Vast'!F329</f>
        <v>0</v>
      </c>
      <c r="H19" s="175">
        <f>'V - Subsidie Vast'!G329</f>
        <v>0</v>
      </c>
      <c r="I19" s="175">
        <f>'V - Subsidie Vast'!H329</f>
        <v>0</v>
      </c>
      <c r="J19" s="326" t="str">
        <f t="shared" si="0"/>
        <v>Omschrijving wordt opgehaald uit "Aanvraag"</v>
      </c>
    </row>
    <row r="20" spans="1:10" x14ac:dyDescent="0.2">
      <c r="A20" s="211"/>
      <c r="B20" s="183"/>
      <c r="C20" s="205"/>
      <c r="D20" s="175"/>
      <c r="E20" s="175"/>
      <c r="F20" s="175"/>
      <c r="G20" s="175"/>
      <c r="H20" s="175"/>
      <c r="I20" s="175"/>
    </row>
    <row r="21" spans="1:10" x14ac:dyDescent="0.2">
      <c r="A21" s="213"/>
      <c r="B21" s="193"/>
      <c r="C21" s="206" t="s">
        <v>197</v>
      </c>
      <c r="D21" s="176">
        <f t="shared" ref="D21:I21" si="1">SUM(D10:D20)</f>
        <v>0</v>
      </c>
      <c r="E21" s="176">
        <f t="shared" si="1"/>
        <v>0</v>
      </c>
      <c r="F21" s="176">
        <f t="shared" si="1"/>
        <v>0</v>
      </c>
      <c r="G21" s="176">
        <f t="shared" si="1"/>
        <v>0</v>
      </c>
      <c r="H21" s="176">
        <f t="shared" si="1"/>
        <v>0</v>
      </c>
      <c r="I21" s="176">
        <f t="shared" si="1"/>
        <v>0</v>
      </c>
    </row>
    <row r="22" spans="1:10" x14ac:dyDescent="0.2">
      <c r="A22" s="201"/>
      <c r="B22" s="198"/>
      <c r="C22" s="199"/>
      <c r="D22" s="210"/>
      <c r="E22" s="210"/>
      <c r="F22" s="210"/>
      <c r="G22" s="210"/>
      <c r="H22" s="210"/>
      <c r="I22" s="214"/>
    </row>
    <row r="23" spans="1:10" x14ac:dyDescent="0.2">
      <c r="A23" s="211">
        <f>+Verantwoording!B37</f>
        <v>10</v>
      </c>
      <c r="B23" s="184" t="s">
        <v>218</v>
      </c>
      <c r="C23" s="207" t="str">
        <f>+Verantwoording!C37</f>
        <v>Projecten</v>
      </c>
      <c r="D23" s="175">
        <f>'V - Subsidie Variabel'!C25</f>
        <v>0</v>
      </c>
      <c r="E23" s="175">
        <f>'V - Subsidie Variabel'!D25</f>
        <v>0</v>
      </c>
      <c r="F23" s="175">
        <f>'V - Subsidie Variabel'!E25</f>
        <v>0</v>
      </c>
      <c r="G23" s="175">
        <f>'V - Subsidie Variabel'!F25</f>
        <v>0</v>
      </c>
      <c r="H23" s="175">
        <f>'V - Subsidie Variabel'!G25</f>
        <v>0</v>
      </c>
      <c r="I23" s="175">
        <f>'V - Subsidie Variabel'!H25</f>
        <v>0</v>
      </c>
      <c r="J23" s="326" t="str">
        <f>A_Uit_Aanvraag_niet_aanpasbaar</f>
        <v>Omschrijving wordt opgehaald uit "Aanvraag"</v>
      </c>
    </row>
    <row r="24" spans="1:10" x14ac:dyDescent="0.2">
      <c r="A24" s="213">
        <f>+Verantwoording!B38</f>
        <v>11</v>
      </c>
      <c r="B24" s="184" t="s">
        <v>47</v>
      </c>
      <c r="C24" s="207" t="str">
        <f>+Verantwoording!C38</f>
        <v>Activiteiten</v>
      </c>
      <c r="D24" s="175">
        <f>'V - Subsidie Variabel'!C63</f>
        <v>0</v>
      </c>
      <c r="E24" s="175">
        <f>'V - Subsidie Variabel'!D63</f>
        <v>0</v>
      </c>
      <c r="F24" s="175">
        <f>'V - Subsidie Variabel'!E63</f>
        <v>0</v>
      </c>
      <c r="G24" s="175">
        <f>'V - Subsidie Variabel'!F63</f>
        <v>0</v>
      </c>
      <c r="H24" s="175">
        <f>'V - Subsidie Variabel'!G63</f>
        <v>0</v>
      </c>
      <c r="I24" s="175">
        <f>'V - Subsidie Variabel'!H63</f>
        <v>0</v>
      </c>
      <c r="J24" s="326" t="str">
        <f>A_Uit_Aanvraag_niet_aanpasbaar</f>
        <v>Omschrijving wordt opgehaald uit "Aanvraag"</v>
      </c>
    </row>
    <row r="25" spans="1:10" x14ac:dyDescent="0.2">
      <c r="A25" s="213">
        <f>+Verantwoording!B39</f>
        <v>12</v>
      </c>
      <c r="B25" s="185"/>
      <c r="C25" s="207" t="str">
        <f>+Verantwoording!C39</f>
        <v>Jongerenwerk (Activiteiten)</v>
      </c>
      <c r="D25" s="175">
        <f>'V - Subsidie Variabel'!C101</f>
        <v>0</v>
      </c>
      <c r="E25" s="175">
        <f>'V - Subsidie Variabel'!D101</f>
        <v>0</v>
      </c>
      <c r="F25" s="175">
        <f>'V - Subsidie Variabel'!E101</f>
        <v>0</v>
      </c>
      <c r="G25" s="175">
        <f>'V - Subsidie Variabel'!F101</f>
        <v>0</v>
      </c>
      <c r="H25" s="175">
        <f>'V - Subsidie Variabel'!G101</f>
        <v>0</v>
      </c>
      <c r="I25" s="175">
        <f>'V - Subsidie Variabel'!H101</f>
        <v>0</v>
      </c>
      <c r="J25" s="326" t="str">
        <f>A_Uit_Aanvraag_niet_aanpasbaar</f>
        <v>Omschrijving wordt opgehaald uit "Aanvraag"</v>
      </c>
    </row>
    <row r="26" spans="1:10" x14ac:dyDescent="0.2">
      <c r="A26" s="213">
        <f>+Verantwoording!B40</f>
        <v>13</v>
      </c>
      <c r="B26" s="185"/>
      <c r="C26" s="207" t="str">
        <f>+Verantwoording!C40</f>
        <v>Reserve - 1</v>
      </c>
      <c r="D26" s="175">
        <f>'V - Subsidie Variabel'!C139</f>
        <v>0</v>
      </c>
      <c r="E26" s="175">
        <f>'V - Subsidie Variabel'!D139</f>
        <v>0</v>
      </c>
      <c r="F26" s="175">
        <f>'V - Subsidie Variabel'!E139</f>
        <v>0</v>
      </c>
      <c r="G26" s="175">
        <f>'V - Subsidie Variabel'!F139</f>
        <v>0</v>
      </c>
      <c r="H26" s="175">
        <f>'V - Subsidie Variabel'!G139</f>
        <v>0</v>
      </c>
      <c r="I26" s="175">
        <f>'V - Subsidie Variabel'!H139</f>
        <v>0</v>
      </c>
      <c r="J26" s="326" t="str">
        <f>A_Uit_Aanvraag_wel_aanpasbaar</f>
        <v>Omschrijving wordt opgehaald uit "Aanvraag", kan daar aangepast worden</v>
      </c>
    </row>
    <row r="27" spans="1:10" x14ac:dyDescent="0.2">
      <c r="A27" s="215">
        <f>+Verantwoording!B41</f>
        <v>14</v>
      </c>
      <c r="B27" s="185"/>
      <c r="C27" s="207" t="str">
        <f>+Verantwoording!C41</f>
        <v>Reserve - 2</v>
      </c>
      <c r="D27" s="175">
        <f>'V - Subsidie Variabel'!C177</f>
        <v>0</v>
      </c>
      <c r="E27" s="175">
        <f>'V - Subsidie Variabel'!D177</f>
        <v>0</v>
      </c>
      <c r="F27" s="175">
        <f>'V - Subsidie Variabel'!E177</f>
        <v>0</v>
      </c>
      <c r="G27" s="175">
        <f>'V - Subsidie Variabel'!F177</f>
        <v>0</v>
      </c>
      <c r="H27" s="175">
        <f>'V - Subsidie Variabel'!G177</f>
        <v>0</v>
      </c>
      <c r="I27" s="175">
        <f>'V - Subsidie Variabel'!H177</f>
        <v>0</v>
      </c>
      <c r="J27" s="326" t="str">
        <f>A_Uit_Aanvraag_wel_aanpasbaar</f>
        <v>Omschrijving wordt opgehaald uit "Aanvraag", kan daar aangepast worden</v>
      </c>
    </row>
    <row r="28" spans="1:10" x14ac:dyDescent="0.2">
      <c r="A28" s="215"/>
      <c r="B28" s="185"/>
      <c r="C28" s="187"/>
      <c r="D28" s="175"/>
      <c r="E28" s="175"/>
      <c r="F28" s="175"/>
      <c r="G28" s="175"/>
      <c r="H28" s="175"/>
      <c r="I28" s="175"/>
    </row>
    <row r="29" spans="1:10" x14ac:dyDescent="0.2">
      <c r="A29" s="195"/>
      <c r="B29" s="196"/>
      <c r="C29" s="200" t="s">
        <v>198</v>
      </c>
      <c r="D29" s="176">
        <f t="shared" ref="D29:I29" si="2">SUM(D22:D28)</f>
        <v>0</v>
      </c>
      <c r="E29" s="176">
        <f t="shared" si="2"/>
        <v>0</v>
      </c>
      <c r="F29" s="176">
        <f t="shared" si="2"/>
        <v>0</v>
      </c>
      <c r="G29" s="176">
        <f t="shared" si="2"/>
        <v>0</v>
      </c>
      <c r="H29" s="176">
        <f t="shared" si="2"/>
        <v>0</v>
      </c>
      <c r="I29" s="176">
        <f t="shared" si="2"/>
        <v>0</v>
      </c>
    </row>
    <row r="30" spans="1:10" x14ac:dyDescent="0.2">
      <c r="A30" s="201"/>
      <c r="B30" s="202"/>
      <c r="C30" s="199"/>
      <c r="D30" s="210"/>
      <c r="E30" s="210"/>
      <c r="F30" s="210"/>
      <c r="G30" s="210"/>
      <c r="H30" s="210"/>
      <c r="I30" s="214"/>
    </row>
    <row r="31" spans="1:10" x14ac:dyDescent="0.2">
      <c r="A31" s="195"/>
      <c r="B31" s="196"/>
      <c r="C31" s="200" t="s">
        <v>7</v>
      </c>
      <c r="D31" s="176">
        <f t="shared" ref="D31:I31" si="3">D21+D29</f>
        <v>0</v>
      </c>
      <c r="E31" s="176">
        <f t="shared" si="3"/>
        <v>0</v>
      </c>
      <c r="F31" s="176">
        <f t="shared" si="3"/>
        <v>0</v>
      </c>
      <c r="G31" s="176">
        <f t="shared" si="3"/>
        <v>0</v>
      </c>
      <c r="H31" s="176">
        <f t="shared" si="3"/>
        <v>0</v>
      </c>
      <c r="I31" s="176">
        <f t="shared" si="3"/>
        <v>0</v>
      </c>
    </row>
    <row r="32" spans="1:10" x14ac:dyDescent="0.2">
      <c r="A32" s="201"/>
      <c r="B32" s="202"/>
      <c r="C32" s="199"/>
      <c r="D32" s="210"/>
      <c r="E32" s="210"/>
      <c r="F32" s="210"/>
      <c r="G32" s="210"/>
      <c r="H32" s="210"/>
      <c r="I32" s="214"/>
    </row>
    <row r="33" spans="1:13" x14ac:dyDescent="0.2">
      <c r="A33" s="195">
        <f>Verantwoording!B45</f>
        <v>15</v>
      </c>
      <c r="B33" s="196"/>
      <c r="C33" s="208" t="str">
        <f>+Verantwoording!C45</f>
        <v>Gemeentelijke subsidie</v>
      </c>
      <c r="D33" s="177"/>
      <c r="E33" s="331"/>
      <c r="F33" s="177"/>
      <c r="G33" s="178">
        <f>F31-G31</f>
        <v>0</v>
      </c>
      <c r="H33" s="177"/>
      <c r="I33" s="331"/>
      <c r="J33" s="326" t="str">
        <f>"DAADWERKELIJK Subsidiebedragen realisatie "&amp;jaar_subsidie&amp;" en "&amp;jaar_subsidie-1&amp;" in te vullen!!"</f>
        <v>DAADWERKELIJK Subsidiebedragen realisatie 2021 en 2020 in te vullen!!</v>
      </c>
      <c r="M33" s="98"/>
    </row>
    <row r="34" spans="1:13" x14ac:dyDescent="0.2">
      <c r="A34" s="195"/>
      <c r="B34" s="196"/>
      <c r="C34" s="209" t="s">
        <v>172</v>
      </c>
      <c r="D34" s="177">
        <f>MAX(E31+E33-D31-D33,0)</f>
        <v>0</v>
      </c>
      <c r="E34" s="177">
        <f>MAX(D31+D33-E31-E33,0)</f>
        <v>0</v>
      </c>
      <c r="F34" s="177">
        <f>MAX(G31+G33-F31-F33,0)</f>
        <v>0</v>
      </c>
      <c r="G34" s="177">
        <f>MAX(F31+F33-G31-G33,0)</f>
        <v>0</v>
      </c>
      <c r="H34" s="177">
        <f>MAX(I31+I33-H31-H33,0)</f>
        <v>0</v>
      </c>
      <c r="I34" s="177">
        <f>MAX(H31+H33-I31-I33,0)</f>
        <v>0</v>
      </c>
      <c r="M34" s="98"/>
    </row>
    <row r="35" spans="1:13" x14ac:dyDescent="0.2">
      <c r="A35" s="201"/>
      <c r="B35" s="202"/>
      <c r="C35" s="199"/>
      <c r="D35" s="197"/>
      <c r="E35" s="197"/>
      <c r="F35" s="197"/>
      <c r="G35" s="197"/>
      <c r="H35" s="197"/>
      <c r="I35" s="197"/>
    </row>
    <row r="36" spans="1:13" x14ac:dyDescent="0.2">
      <c r="A36" s="196"/>
      <c r="B36" s="196"/>
      <c r="C36" s="200" t="s">
        <v>169</v>
      </c>
      <c r="D36" s="176">
        <f t="shared" ref="D36:I36" si="4">SUM(D31:D35)</f>
        <v>0</v>
      </c>
      <c r="E36" s="176">
        <f t="shared" si="4"/>
        <v>0</v>
      </c>
      <c r="F36" s="176">
        <f t="shared" si="4"/>
        <v>0</v>
      </c>
      <c r="G36" s="176">
        <f t="shared" si="4"/>
        <v>0</v>
      </c>
      <c r="H36" s="176">
        <f t="shared" si="4"/>
        <v>0</v>
      </c>
      <c r="I36" s="176">
        <f t="shared" si="4"/>
        <v>0</v>
      </c>
    </row>
    <row r="37" spans="1:13" x14ac:dyDescent="0.2">
      <c r="A37" s="99"/>
      <c r="B37" s="99"/>
      <c r="C37" s="100"/>
      <c r="D37" s="100"/>
      <c r="E37" s="100"/>
      <c r="F37" s="101"/>
      <c r="G37" s="101"/>
      <c r="H37" s="101"/>
      <c r="I37" s="101"/>
    </row>
    <row r="38" spans="1:13" ht="11.45" customHeight="1" x14ac:dyDescent="0.2">
      <c r="B38" s="89" t="s">
        <v>186</v>
      </c>
      <c r="D38" s="482" t="str">
        <f>"Explotatiesaldo sluit "&amp;IF(D34-E34=Verantwoording!E48,"","niet ")&amp;"aan met Verantwoording"&amp;IF(D34-E34=Verantwoording!E48,".","!!")</f>
        <v>Explotatiesaldo sluit aan met Verantwoording.</v>
      </c>
      <c r="E38" s="483"/>
      <c r="F38" s="482" t="str">
        <f>"Explotatiesaldo sluit "&amp;IF(F34-G34=Verantwoording!F48,"","niet ")&amp;"aan met Verantwoording"&amp;IF(F34-G34=Verantwoording!F48,".","!!")</f>
        <v>Explotatiesaldo sluit aan met Verantwoording.</v>
      </c>
      <c r="G38" s="483"/>
      <c r="H38" s="102"/>
      <c r="I38" s="102"/>
    </row>
    <row r="39" spans="1:13" ht="11.45" customHeight="1" x14ac:dyDescent="0.2">
      <c r="D39" s="483"/>
      <c r="E39" s="483"/>
      <c r="F39" s="483"/>
      <c r="G39" s="483"/>
    </row>
  </sheetData>
  <sheetProtection algorithmName="SHA-512" hashValue="mISA/G7i2HUi5A1YvOpO8WoW4WdOvgpa8Cbq3lIEm7SUFpZGq5/J+yS2g68d4IQnN0Eh/LNPQPaR2uBjIMl/mg==" saltValue="TQgIGmmF25Qq9rM/22zRfQ==" spinCount="100000" sheet="1" objects="1" scenarios="1" selectLockedCells="1"/>
  <mergeCells count="8">
    <mergeCell ref="D38:E39"/>
    <mergeCell ref="F38:G39"/>
    <mergeCell ref="A5:I5"/>
    <mergeCell ref="D7:G8"/>
    <mergeCell ref="H7:I8"/>
    <mergeCell ref="D9:E9"/>
    <mergeCell ref="F9:G9"/>
    <mergeCell ref="H9:I9"/>
  </mergeCells>
  <pageMargins left="0.70866141732283472" right="0.70866141732283472" top="0.74803149606299213" bottom="0.74803149606299213" header="0.31496062992125984" footer="0.31496062992125984"/>
  <pageSetup paperSize="9" scale="87" orientation="landscape" r:id="rId1"/>
  <headerFooter>
    <oddFooter>&amp;CBlad &amp;P van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sheetPr>
  <dimension ref="A1:J344"/>
  <sheetViews>
    <sheetView showGridLines="0" workbookViewId="0">
      <pane ySplit="3" topLeftCell="A4" activePane="bottomLeft" state="frozen"/>
      <selection activeCell="A5" sqref="A5:B7"/>
      <selection pane="bottomLeft" activeCell="C9" sqref="C9"/>
    </sheetView>
  </sheetViews>
  <sheetFormatPr defaultColWidth="8.85546875" defaultRowHeight="12.75" x14ac:dyDescent="0.2"/>
  <cols>
    <col min="1" max="1" width="7.7109375" style="94" customWidth="1"/>
    <col min="2" max="2" width="40.7109375" style="103" customWidth="1"/>
    <col min="3" max="8" width="13.7109375" style="103" customWidth="1"/>
    <col min="9" max="9" width="9.28515625" style="104" bestFit="1" customWidth="1"/>
    <col min="10" max="16384" width="8.85546875" style="104"/>
  </cols>
  <sheetData>
    <row r="1" spans="1:10" x14ac:dyDescent="0.2">
      <c r="A1" s="90" t="str">
        <f>naam_organisatie_verantwoording</f>
        <v>Stichting Voorbeeld</v>
      </c>
    </row>
    <row r="2" spans="1:10" x14ac:dyDescent="0.2">
      <c r="A2" s="90" t="str">
        <f>straat_nr_gevestigd_verantwoording&amp;", "&amp;postcode_gevestigd_verantwoording&amp;" "&amp;plaats_gevestigd_verantwoording</f>
        <v>???, ???? ?? Alkmaar</v>
      </c>
      <c r="G2" s="92"/>
      <c r="H2" s="236" t="str">
        <f>'V - Exploitatie'!B11&amp;" "&amp;'V - Exploitatie'!B12</f>
        <v>Subsidie (Vaste kosten)</v>
      </c>
    </row>
    <row r="4" spans="1:10" x14ac:dyDescent="0.2">
      <c r="A4" s="424">
        <f>'V - Exploitatie'!A11</f>
        <v>1</v>
      </c>
      <c r="B4" s="497" t="str">
        <f>'V - Exploitatie'!C11</f>
        <v>Huisvesting</v>
      </c>
      <c r="C4" s="497"/>
      <c r="D4" s="497"/>
      <c r="E4" s="497"/>
      <c r="F4" s="497"/>
      <c r="G4" s="498"/>
      <c r="H4" s="498"/>
    </row>
    <row r="5" spans="1:10" x14ac:dyDescent="0.2">
      <c r="A5" s="496"/>
      <c r="B5" s="499"/>
      <c r="C5" s="497"/>
      <c r="D5" s="497"/>
      <c r="E5" s="497"/>
      <c r="F5" s="497"/>
      <c r="G5" s="498"/>
      <c r="H5" s="498"/>
    </row>
    <row r="6" spans="1:10" x14ac:dyDescent="0.2">
      <c r="A6" s="171"/>
      <c r="B6" s="220"/>
      <c r="C6" s="500">
        <f>jaar_subsidie</f>
        <v>2021</v>
      </c>
      <c r="D6" s="420"/>
      <c r="E6" s="501"/>
      <c r="F6" s="501"/>
      <c r="G6" s="420">
        <f>jaar_subsidie-1</f>
        <v>2020</v>
      </c>
      <c r="H6" s="420"/>
    </row>
    <row r="7" spans="1:10" x14ac:dyDescent="0.2">
      <c r="A7" s="172"/>
      <c r="B7" s="189"/>
      <c r="C7" s="500" t="s">
        <v>173</v>
      </c>
      <c r="D7" s="420"/>
      <c r="E7" s="420" t="s">
        <v>174</v>
      </c>
      <c r="F7" s="420"/>
      <c r="G7" s="420" t="str">
        <f>C7</f>
        <v>Realisatie</v>
      </c>
      <c r="H7" s="420"/>
    </row>
    <row r="8" spans="1:10" x14ac:dyDescent="0.2">
      <c r="A8" s="173" t="s">
        <v>0</v>
      </c>
      <c r="B8" s="173" t="s">
        <v>1</v>
      </c>
      <c r="C8" s="216" t="s">
        <v>2</v>
      </c>
      <c r="D8" s="216" t="s">
        <v>3</v>
      </c>
      <c r="E8" s="216" t="str">
        <f>C8</f>
        <v>Lasten</v>
      </c>
      <c r="F8" s="216" t="str">
        <f>D8</f>
        <v>Baten</v>
      </c>
      <c r="G8" s="216" t="str">
        <f>E8</f>
        <v>Lasten</v>
      </c>
      <c r="H8" s="216" t="str">
        <f>F8</f>
        <v>Baten</v>
      </c>
      <c r="I8" s="325" t="s">
        <v>228</v>
      </c>
    </row>
    <row r="9" spans="1:10" x14ac:dyDescent="0.2">
      <c r="A9" s="196" t="str">
        <f>A4&amp;".01"</f>
        <v>1.01</v>
      </c>
      <c r="B9" s="237" t="str">
        <f>'A - Subsidie Vast'!B8</f>
        <v>Huur</v>
      </c>
      <c r="C9" s="217"/>
      <c r="D9" s="217"/>
      <c r="E9" s="218">
        <f>'A - Subsidie Vast'!C8</f>
        <v>0</v>
      </c>
      <c r="F9" s="218">
        <f>'A - Subsidie Vast'!D8</f>
        <v>0</v>
      </c>
      <c r="G9" s="217"/>
      <c r="H9" s="217"/>
      <c r="I9" s="320" t="str">
        <f t="shared" ref="I9:I17" si="0">A_Uit_Aanvraag_niet_aanpasbaar</f>
        <v>Omschrijving wordt opgehaald uit "Aanvraag"</v>
      </c>
      <c r="J9" s="320"/>
    </row>
    <row r="10" spans="1:10" x14ac:dyDescent="0.2">
      <c r="A10" s="196" t="str">
        <f>A4&amp;".02"</f>
        <v>1.02</v>
      </c>
      <c r="B10" s="237" t="str">
        <f>'A - Subsidie Vast'!B9</f>
        <v>Nutsvoorzieningen</v>
      </c>
      <c r="C10" s="217"/>
      <c r="D10" s="217"/>
      <c r="E10" s="218">
        <f>'A - Subsidie Vast'!C9</f>
        <v>0</v>
      </c>
      <c r="F10" s="218">
        <f>'A - Subsidie Vast'!D9</f>
        <v>0</v>
      </c>
      <c r="G10" s="217"/>
      <c r="H10" s="217"/>
      <c r="I10" s="320" t="str">
        <f t="shared" si="0"/>
        <v>Omschrijving wordt opgehaald uit "Aanvraag"</v>
      </c>
      <c r="J10" s="320"/>
    </row>
    <row r="11" spans="1:10" x14ac:dyDescent="0.2">
      <c r="A11" s="196" t="str">
        <f>A4&amp;".03"</f>
        <v>1.03</v>
      </c>
      <c r="B11" s="237" t="str">
        <f>'A - Subsidie Vast'!B10</f>
        <v>Schoonmaak pand</v>
      </c>
      <c r="C11" s="217"/>
      <c r="D11" s="217"/>
      <c r="E11" s="218">
        <f>'A - Subsidie Vast'!C10</f>
        <v>0</v>
      </c>
      <c r="F11" s="218">
        <f>'A - Subsidie Vast'!D10</f>
        <v>0</v>
      </c>
      <c r="G11" s="217"/>
      <c r="H11" s="217"/>
      <c r="I11" s="320" t="str">
        <f t="shared" si="0"/>
        <v>Omschrijving wordt opgehaald uit "Aanvraag"</v>
      </c>
      <c r="J11" s="320"/>
    </row>
    <row r="12" spans="1:10" x14ac:dyDescent="0.2">
      <c r="A12" s="196" t="str">
        <f>A4&amp;".04"</f>
        <v>1.04</v>
      </c>
      <c r="B12" s="237" t="str">
        <f>'A - Subsidie Vast'!B11</f>
        <v>Onderhoud pand</v>
      </c>
      <c r="C12" s="217"/>
      <c r="D12" s="217"/>
      <c r="E12" s="218">
        <f>'A - Subsidie Vast'!C11</f>
        <v>0</v>
      </c>
      <c r="F12" s="218">
        <f>'A - Subsidie Vast'!D11</f>
        <v>0</v>
      </c>
      <c r="G12" s="217"/>
      <c r="H12" s="217"/>
      <c r="I12" s="320" t="str">
        <f t="shared" si="0"/>
        <v>Omschrijving wordt opgehaald uit "Aanvraag"</v>
      </c>
      <c r="J12" s="320"/>
    </row>
    <row r="13" spans="1:10" x14ac:dyDescent="0.2">
      <c r="A13" s="196" t="str">
        <f>A4&amp;".05"</f>
        <v>1.05</v>
      </c>
      <c r="B13" s="237" t="str">
        <f>'A - Subsidie Vast'!B12</f>
        <v>Rentekosten lening(en) pand</v>
      </c>
      <c r="C13" s="217"/>
      <c r="D13" s="217"/>
      <c r="E13" s="218">
        <f>'A - Subsidie Vast'!C12</f>
        <v>0</v>
      </c>
      <c r="F13" s="218">
        <f>'A - Subsidie Vast'!D12</f>
        <v>0</v>
      </c>
      <c r="G13" s="217"/>
      <c r="H13" s="217"/>
      <c r="I13" s="320" t="str">
        <f t="shared" si="0"/>
        <v>Omschrijving wordt opgehaald uit "Aanvraag"</v>
      </c>
      <c r="J13" s="320"/>
    </row>
    <row r="14" spans="1:10" x14ac:dyDescent="0.2">
      <c r="A14" s="196" t="str">
        <f>A4&amp;".06"</f>
        <v>1.06</v>
      </c>
      <c r="B14" s="237" t="str">
        <f>'A - Subsidie Vast'!B13</f>
        <v>Verzekeringen</v>
      </c>
      <c r="C14" s="217"/>
      <c r="D14" s="217"/>
      <c r="E14" s="218">
        <f>'A - Subsidie Vast'!C13</f>
        <v>0</v>
      </c>
      <c r="F14" s="218">
        <f>'A - Subsidie Vast'!D13</f>
        <v>0</v>
      </c>
      <c r="G14" s="217"/>
      <c r="H14" s="217"/>
      <c r="I14" s="320" t="str">
        <f t="shared" si="0"/>
        <v>Omschrijving wordt opgehaald uit "Aanvraag"</v>
      </c>
      <c r="J14" s="320"/>
    </row>
    <row r="15" spans="1:10" x14ac:dyDescent="0.2">
      <c r="A15" s="196" t="str">
        <f>A4&amp;".07"</f>
        <v>1.07</v>
      </c>
      <c r="B15" s="237" t="str">
        <f>'A - Subsidie Vast'!B14</f>
        <v>Belasting (OZB, waterschap)</v>
      </c>
      <c r="C15" s="217"/>
      <c r="D15" s="217"/>
      <c r="E15" s="218">
        <f>'A - Subsidie Vast'!C14</f>
        <v>0</v>
      </c>
      <c r="F15" s="218">
        <f>'A - Subsidie Vast'!D14</f>
        <v>0</v>
      </c>
      <c r="G15" s="217"/>
      <c r="H15" s="217"/>
      <c r="I15" s="320" t="str">
        <f t="shared" si="0"/>
        <v>Omschrijving wordt opgehaald uit "Aanvraag"</v>
      </c>
      <c r="J15" s="320"/>
    </row>
    <row r="16" spans="1:10" x14ac:dyDescent="0.2">
      <c r="A16" s="196" t="str">
        <f>A4&amp;".08"</f>
        <v>1.08</v>
      </c>
      <c r="B16" s="237" t="str">
        <f>'A - Subsidie Vast'!B15</f>
        <v>Inbraakalarm</v>
      </c>
      <c r="C16" s="217"/>
      <c r="D16" s="217"/>
      <c r="E16" s="218">
        <f>'A - Subsidie Vast'!C15</f>
        <v>0</v>
      </c>
      <c r="F16" s="218">
        <f>'A - Subsidie Vast'!D15</f>
        <v>0</v>
      </c>
      <c r="G16" s="217"/>
      <c r="H16" s="217"/>
      <c r="I16" s="320" t="str">
        <f t="shared" si="0"/>
        <v>Omschrijving wordt opgehaald uit "Aanvraag"</v>
      </c>
      <c r="J16" s="320"/>
    </row>
    <row r="17" spans="1:10" x14ac:dyDescent="0.2">
      <c r="A17" s="196" t="str">
        <f>A4&amp;".09"</f>
        <v>1.09</v>
      </c>
      <c r="B17" s="237" t="str">
        <f>'A - Subsidie Vast'!B16</f>
        <v>Onderhoud inventaris</v>
      </c>
      <c r="C17" s="217"/>
      <c r="D17" s="217"/>
      <c r="E17" s="218">
        <f>'A - Subsidie Vast'!C16</f>
        <v>0</v>
      </c>
      <c r="F17" s="218">
        <f>'A - Subsidie Vast'!D16</f>
        <v>0</v>
      </c>
      <c r="G17" s="217"/>
      <c r="H17" s="217"/>
      <c r="I17" s="320" t="str">
        <f t="shared" si="0"/>
        <v>Omschrijving wordt opgehaald uit "Aanvraag"</v>
      </c>
      <c r="J17" s="320"/>
    </row>
    <row r="18" spans="1:10" x14ac:dyDescent="0.2">
      <c r="A18" s="196" t="str">
        <f>A4&amp;".10"</f>
        <v>1.10</v>
      </c>
      <c r="B18" s="237">
        <f>'A - Subsidie Vast'!B17</f>
        <v>0</v>
      </c>
      <c r="C18" s="217"/>
      <c r="D18" s="217"/>
      <c r="E18" s="218">
        <f>'A - Subsidie Vast'!C17</f>
        <v>0</v>
      </c>
      <c r="F18" s="218">
        <f>'A - Subsidie Vast'!D17</f>
        <v>0</v>
      </c>
      <c r="G18" s="217"/>
      <c r="H18" s="217"/>
      <c r="I18" s="320" t="str">
        <f>A_Uit_Aanvraag_wel_aanpasbaar</f>
        <v>Omschrijving wordt opgehaald uit "Aanvraag", kan daar aangepast worden</v>
      </c>
      <c r="J18" s="320"/>
    </row>
    <row r="19" spans="1:10" x14ac:dyDescent="0.2">
      <c r="A19" s="196" t="str">
        <f>A4&amp;".11"</f>
        <v>1.11</v>
      </c>
      <c r="B19" s="237" t="str">
        <f>'A - Subsidie Vast'!B18</f>
        <v>Reservering onderhoud</v>
      </c>
      <c r="C19" s="217"/>
      <c r="D19" s="217"/>
      <c r="E19" s="218">
        <f>'A - Subsidie Vast'!C18</f>
        <v>0</v>
      </c>
      <c r="F19" s="218">
        <f>'A - Subsidie Vast'!D18</f>
        <v>0</v>
      </c>
      <c r="G19" s="217"/>
      <c r="H19" s="217"/>
      <c r="I19" s="320" t="str">
        <f>A_Uit_Aanvraag_niet_aanpasbaar</f>
        <v>Omschrijving wordt opgehaald uit "Aanvraag"</v>
      </c>
      <c r="J19" s="320"/>
    </row>
    <row r="20" spans="1:10" x14ac:dyDescent="0.2">
      <c r="A20" s="196" t="str">
        <f>A4&amp;".12"</f>
        <v>1.12</v>
      </c>
      <c r="B20" s="237" t="str">
        <f>'A - Subsidie Vast'!B19</f>
        <v>Afschrijving verbouwing</v>
      </c>
      <c r="C20" s="217"/>
      <c r="D20" s="217"/>
      <c r="E20" s="218">
        <f>'A - Subsidie Vast'!C19</f>
        <v>0</v>
      </c>
      <c r="F20" s="218">
        <f>'A - Subsidie Vast'!D19</f>
        <v>0</v>
      </c>
      <c r="G20" s="217"/>
      <c r="H20" s="217"/>
      <c r="I20" s="320" t="str">
        <f>A_Uit_Aanvraag_niet_aanpasbaar</f>
        <v>Omschrijving wordt opgehaald uit "Aanvraag"</v>
      </c>
      <c r="J20" s="320"/>
    </row>
    <row r="21" spans="1:10" x14ac:dyDescent="0.2">
      <c r="A21" s="196" t="str">
        <f>A4&amp;".13"</f>
        <v>1.13</v>
      </c>
      <c r="B21" s="237">
        <f>'A - Subsidie Vast'!B20</f>
        <v>0</v>
      </c>
      <c r="C21" s="217"/>
      <c r="D21" s="217"/>
      <c r="E21" s="218">
        <f>'A - Subsidie Vast'!C20</f>
        <v>0</v>
      </c>
      <c r="F21" s="218">
        <f>'A - Subsidie Vast'!D20</f>
        <v>0</v>
      </c>
      <c r="G21" s="217"/>
      <c r="H21" s="217"/>
      <c r="I21" s="320" t="str">
        <f>A_Uit_Aanvraag_wel_aanpasbaar</f>
        <v>Omschrijving wordt opgehaald uit "Aanvraag", kan daar aangepast worden</v>
      </c>
      <c r="J21" s="320"/>
    </row>
    <row r="22" spans="1:10" x14ac:dyDescent="0.2">
      <c r="A22" s="196" t="str">
        <f>A4&amp;".14"</f>
        <v>1.14</v>
      </c>
      <c r="B22" s="237">
        <f>'A - Subsidie Vast'!B21</f>
        <v>0</v>
      </c>
      <c r="C22" s="217"/>
      <c r="D22" s="217"/>
      <c r="E22" s="218">
        <f>'A - Subsidie Vast'!C21</f>
        <v>0</v>
      </c>
      <c r="F22" s="218">
        <f>'A - Subsidie Vast'!D21</f>
        <v>0</v>
      </c>
      <c r="G22" s="217"/>
      <c r="H22" s="217"/>
      <c r="I22" s="320" t="str">
        <f>A_Uit_Aanvraag_wel_aanpasbaar</f>
        <v>Omschrijving wordt opgehaald uit "Aanvraag", kan daar aangepast worden</v>
      </c>
      <c r="J22" s="320"/>
    </row>
    <row r="23" spans="1:10" x14ac:dyDescent="0.2">
      <c r="A23" s="196" t="str">
        <f>A4&amp;".15"</f>
        <v>1.15</v>
      </c>
      <c r="B23" s="237">
        <f>'A - Subsidie Vast'!B22</f>
        <v>0</v>
      </c>
      <c r="C23" s="217"/>
      <c r="D23" s="217"/>
      <c r="E23" s="218">
        <f>'A - Subsidie Vast'!C22</f>
        <v>0</v>
      </c>
      <c r="F23" s="218">
        <f>'A - Subsidie Vast'!D22</f>
        <v>0</v>
      </c>
      <c r="G23" s="217"/>
      <c r="H23" s="217"/>
      <c r="I23" s="320" t="str">
        <f>A_Uit_Aanvraag_wel_aanpasbaar</f>
        <v>Omschrijving wordt opgehaald uit "Aanvraag", kan daar aangepast worden</v>
      </c>
      <c r="J23" s="320"/>
    </row>
    <row r="24" spans="1:10" ht="4.9000000000000004" customHeight="1" x14ac:dyDescent="0.2">
      <c r="A24" s="196"/>
      <c r="B24" s="192"/>
      <c r="C24" s="192"/>
      <c r="D24" s="192"/>
      <c r="E24" s="219"/>
      <c r="F24" s="219"/>
      <c r="G24" s="192"/>
      <c r="H24" s="192"/>
    </row>
    <row r="25" spans="1:10" x14ac:dyDescent="0.2">
      <c r="A25" s="267"/>
      <c r="B25" s="239" t="s">
        <v>7</v>
      </c>
      <c r="C25" s="268">
        <f t="shared" ref="C25:H25" si="1">SUM(C8:C24)</f>
        <v>0</v>
      </c>
      <c r="D25" s="268">
        <f t="shared" si="1"/>
        <v>0</v>
      </c>
      <c r="E25" s="268">
        <f t="shared" si="1"/>
        <v>0</v>
      </c>
      <c r="F25" s="268">
        <f t="shared" si="1"/>
        <v>0</v>
      </c>
      <c r="G25" s="268">
        <f t="shared" si="1"/>
        <v>0</v>
      </c>
      <c r="H25" s="268">
        <f t="shared" si="1"/>
        <v>0</v>
      </c>
    </row>
    <row r="26" spans="1:10" x14ac:dyDescent="0.2">
      <c r="A26" s="269" t="s">
        <v>217</v>
      </c>
      <c r="B26" s="270"/>
      <c r="C26" s="278"/>
      <c r="D26" s="278"/>
      <c r="E26" s="278"/>
      <c r="F26" s="278"/>
      <c r="G26" s="278"/>
      <c r="H26" s="279"/>
    </row>
    <row r="27" spans="1:10" x14ac:dyDescent="0.2">
      <c r="A27" s="271"/>
      <c r="B27" s="272"/>
      <c r="C27" s="282"/>
      <c r="D27" s="282"/>
      <c r="E27" s="282"/>
      <c r="F27" s="282"/>
      <c r="G27" s="282"/>
      <c r="H27" s="283"/>
    </row>
    <row r="28" spans="1:10" x14ac:dyDescent="0.2">
      <c r="A28" s="271"/>
      <c r="B28" s="272"/>
      <c r="C28" s="282"/>
      <c r="D28" s="282"/>
      <c r="E28" s="282"/>
      <c r="F28" s="282"/>
      <c r="G28" s="282"/>
      <c r="H28" s="283"/>
    </row>
    <row r="29" spans="1:10" x14ac:dyDescent="0.2">
      <c r="A29" s="271"/>
      <c r="B29" s="272"/>
      <c r="C29" s="282"/>
      <c r="D29" s="282"/>
      <c r="E29" s="282"/>
      <c r="F29" s="282"/>
      <c r="G29" s="282"/>
      <c r="H29" s="283"/>
    </row>
    <row r="30" spans="1:10" x14ac:dyDescent="0.2">
      <c r="A30" s="271"/>
      <c r="B30" s="272"/>
      <c r="C30" s="282"/>
      <c r="D30" s="282"/>
      <c r="E30" s="282"/>
      <c r="F30" s="282"/>
      <c r="G30" s="282"/>
      <c r="H30" s="283"/>
    </row>
    <row r="31" spans="1:10" x14ac:dyDescent="0.2">
      <c r="A31" s="271"/>
      <c r="B31" s="272"/>
      <c r="C31" s="282"/>
      <c r="D31" s="282"/>
      <c r="E31" s="282"/>
      <c r="F31" s="282"/>
      <c r="G31" s="282"/>
      <c r="H31" s="283"/>
    </row>
    <row r="32" spans="1:10" x14ac:dyDescent="0.2">
      <c r="A32" s="271"/>
      <c r="B32" s="272"/>
      <c r="C32" s="282"/>
      <c r="D32" s="282"/>
      <c r="E32" s="282"/>
      <c r="F32" s="282"/>
      <c r="G32" s="282"/>
      <c r="H32" s="283"/>
    </row>
    <row r="33" spans="1:10" x14ac:dyDescent="0.2">
      <c r="A33" s="271"/>
      <c r="B33" s="272"/>
      <c r="C33" s="282"/>
      <c r="D33" s="282"/>
      <c r="E33" s="282"/>
      <c r="F33" s="282"/>
      <c r="G33" s="282"/>
      <c r="H33" s="283"/>
    </row>
    <row r="34" spans="1:10" x14ac:dyDescent="0.2">
      <c r="A34" s="271"/>
      <c r="B34" s="272"/>
      <c r="C34" s="282"/>
      <c r="D34" s="282"/>
      <c r="E34" s="282"/>
      <c r="F34" s="282"/>
      <c r="G34" s="282"/>
      <c r="H34" s="283"/>
    </row>
    <row r="35" spans="1:10" x14ac:dyDescent="0.2">
      <c r="A35" s="271"/>
      <c r="B35" s="272"/>
      <c r="C35" s="282"/>
      <c r="D35" s="282"/>
      <c r="E35" s="282"/>
      <c r="F35" s="282"/>
      <c r="G35" s="282"/>
      <c r="H35" s="283"/>
    </row>
    <row r="36" spans="1:10" x14ac:dyDescent="0.2">
      <c r="A36" s="271"/>
      <c r="B36" s="272"/>
      <c r="C36" s="282"/>
      <c r="D36" s="282"/>
      <c r="E36" s="282"/>
      <c r="F36" s="282"/>
      <c r="G36" s="282"/>
      <c r="H36" s="283"/>
    </row>
    <row r="37" spans="1:10" x14ac:dyDescent="0.2">
      <c r="A37" s="271"/>
      <c r="B37" s="272"/>
      <c r="C37" s="282"/>
      <c r="D37" s="282"/>
      <c r="E37" s="282"/>
      <c r="F37" s="282"/>
      <c r="G37" s="282"/>
      <c r="H37" s="283"/>
    </row>
    <row r="38" spans="1:10" x14ac:dyDescent="0.2">
      <c r="A38" s="271"/>
      <c r="B38" s="272"/>
      <c r="C38" s="282"/>
      <c r="D38" s="282"/>
      <c r="E38" s="282"/>
      <c r="F38" s="282"/>
      <c r="G38" s="282"/>
      <c r="H38" s="283"/>
    </row>
    <row r="39" spans="1:10" x14ac:dyDescent="0.2">
      <c r="A39" s="287"/>
      <c r="B39" s="288"/>
      <c r="C39" s="288"/>
      <c r="D39" s="288"/>
      <c r="E39" s="288"/>
      <c r="F39" s="288"/>
      <c r="G39" s="288"/>
      <c r="H39" s="289"/>
    </row>
    <row r="40" spans="1:10" x14ac:dyDescent="0.2">
      <c r="A40" s="290"/>
      <c r="B40" s="291"/>
      <c r="C40" s="291"/>
      <c r="D40" s="291"/>
      <c r="E40" s="291"/>
      <c r="F40" s="291"/>
      <c r="G40" s="291"/>
      <c r="H40" s="292"/>
    </row>
    <row r="42" spans="1:10" x14ac:dyDescent="0.2">
      <c r="A42" s="424">
        <f>+'V - Exploitatie'!A12</f>
        <v>2</v>
      </c>
      <c r="B42" s="497" t="str">
        <f>+'V - Exploitatie'!C12</f>
        <v>Personeel, facilitair</v>
      </c>
      <c r="C42" s="497"/>
      <c r="D42" s="497"/>
      <c r="E42" s="497"/>
      <c r="F42" s="497"/>
      <c r="G42" s="498"/>
      <c r="H42" s="498"/>
    </row>
    <row r="43" spans="1:10" x14ac:dyDescent="0.2">
      <c r="A43" s="496"/>
      <c r="B43" s="499"/>
      <c r="C43" s="497"/>
      <c r="D43" s="497"/>
      <c r="E43" s="497"/>
      <c r="F43" s="497"/>
      <c r="G43" s="498"/>
      <c r="H43" s="498"/>
    </row>
    <row r="44" spans="1:10" x14ac:dyDescent="0.2">
      <c r="A44" s="171"/>
      <c r="B44" s="220"/>
      <c r="C44" s="500">
        <f>jaar_subsidie</f>
        <v>2021</v>
      </c>
      <c r="D44" s="420"/>
      <c r="E44" s="501"/>
      <c r="F44" s="501"/>
      <c r="G44" s="420">
        <f>jaar_subsidie-1</f>
        <v>2020</v>
      </c>
      <c r="H44" s="420"/>
    </row>
    <row r="45" spans="1:10" x14ac:dyDescent="0.2">
      <c r="A45" s="172"/>
      <c r="B45" s="189"/>
      <c r="C45" s="500" t="str">
        <f>C7</f>
        <v>Realisatie</v>
      </c>
      <c r="D45" s="420"/>
      <c r="E45" s="420" t="str">
        <f>E7</f>
        <v>Begroot</v>
      </c>
      <c r="F45" s="420"/>
      <c r="G45" s="420" t="str">
        <f>G7</f>
        <v>Realisatie</v>
      </c>
      <c r="H45" s="420"/>
    </row>
    <row r="46" spans="1:10" x14ac:dyDescent="0.2">
      <c r="A46" s="173" t="s">
        <v>0</v>
      </c>
      <c r="B46" s="173" t="s">
        <v>1</v>
      </c>
      <c r="C46" s="216" t="str">
        <f>C8</f>
        <v>Lasten</v>
      </c>
      <c r="D46" s="216" t="str">
        <f>D8</f>
        <v>Baten</v>
      </c>
      <c r="E46" s="216" t="str">
        <f>C46</f>
        <v>Lasten</v>
      </c>
      <c r="F46" s="216" t="str">
        <f>D46</f>
        <v>Baten</v>
      </c>
      <c r="G46" s="216" t="str">
        <f>E46</f>
        <v>Lasten</v>
      </c>
      <c r="H46" s="216" t="str">
        <f>F46</f>
        <v>Baten</v>
      </c>
      <c r="I46" s="319" t="s">
        <v>228</v>
      </c>
    </row>
    <row r="47" spans="1:10" x14ac:dyDescent="0.2">
      <c r="A47" s="196" t="str">
        <f>A42&amp;".01"</f>
        <v>2.01</v>
      </c>
      <c r="B47" s="237" t="str">
        <f>"Zakelijkleider "&amp;I47&amp;" uur/week"</f>
        <v>Zakelijkleider 0 uur/week</v>
      </c>
      <c r="C47" s="217"/>
      <c r="D47" s="217"/>
      <c r="E47" s="218">
        <f>'A - Subsidie Vast'!C46</f>
        <v>0</v>
      </c>
      <c r="F47" s="218">
        <f>'A - Subsidie Vast'!D46</f>
        <v>0</v>
      </c>
      <c r="G47" s="217"/>
      <c r="H47" s="217"/>
      <c r="I47" s="327">
        <v>0</v>
      </c>
      <c r="J47" s="328" t="s">
        <v>225</v>
      </c>
    </row>
    <row r="48" spans="1:10" x14ac:dyDescent="0.2">
      <c r="A48" s="196" t="str">
        <f>A42&amp;".02"</f>
        <v>2.02</v>
      </c>
      <c r="B48" s="237" t="str">
        <f>"Zakelijkleider "&amp;I48&amp;" uur/week"</f>
        <v>Zakelijkleider 0 uur/week</v>
      </c>
      <c r="C48" s="217"/>
      <c r="D48" s="217"/>
      <c r="E48" s="218">
        <f>'A - Subsidie Vast'!C47</f>
        <v>0</v>
      </c>
      <c r="F48" s="218"/>
      <c r="G48" s="217"/>
      <c r="H48" s="217"/>
      <c r="I48" s="327">
        <v>0</v>
      </c>
    </row>
    <row r="49" spans="1:9" x14ac:dyDescent="0.2">
      <c r="A49" s="196" t="str">
        <f>A42&amp;".03"</f>
        <v>2.03</v>
      </c>
      <c r="B49" s="237" t="str">
        <f>"Sr. Adm.mdw. "&amp;I49&amp;" uur/week"</f>
        <v>Sr. Adm.mdw. 0 uur/week</v>
      </c>
      <c r="C49" s="217"/>
      <c r="D49" s="217"/>
      <c r="E49" s="218">
        <f>'A - Subsidie Vast'!C48</f>
        <v>0</v>
      </c>
      <c r="F49" s="218"/>
      <c r="G49" s="217"/>
      <c r="H49" s="217"/>
      <c r="I49" s="327">
        <v>0</v>
      </c>
    </row>
    <row r="50" spans="1:9" x14ac:dyDescent="0.2">
      <c r="A50" s="196" t="str">
        <f>A42&amp;".04"</f>
        <v>2.04</v>
      </c>
      <c r="B50" s="237" t="str">
        <f>"Adm.mdw. "&amp;I50&amp;" uur/week"</f>
        <v>Adm.mdw. 0 uur/week</v>
      </c>
      <c r="C50" s="217"/>
      <c r="D50" s="217"/>
      <c r="E50" s="218">
        <f>'A - Subsidie Vast'!C49</f>
        <v>0</v>
      </c>
      <c r="F50" s="218"/>
      <c r="G50" s="217"/>
      <c r="H50" s="217"/>
      <c r="I50" s="327">
        <v>0</v>
      </c>
    </row>
    <row r="51" spans="1:9" x14ac:dyDescent="0.2">
      <c r="A51" s="196" t="str">
        <f>A42&amp;".05"</f>
        <v>2.05</v>
      </c>
      <c r="B51" s="237" t="str">
        <f>"Adm.mdw. "&amp;I51&amp;" uur/week"</f>
        <v>Adm.mdw. 0 uur/week</v>
      </c>
      <c r="C51" s="217"/>
      <c r="D51" s="217"/>
      <c r="E51" s="218">
        <f>'A - Subsidie Vast'!C50</f>
        <v>0</v>
      </c>
      <c r="F51" s="218"/>
      <c r="G51" s="217"/>
      <c r="H51" s="217"/>
      <c r="I51" s="327">
        <v>0</v>
      </c>
    </row>
    <row r="52" spans="1:9" x14ac:dyDescent="0.2">
      <c r="A52" s="196" t="str">
        <f>A42&amp;".06"</f>
        <v>2.06</v>
      </c>
      <c r="B52" s="237" t="str">
        <f>"Beheerder "&amp;I52&amp;" uur/week"</f>
        <v>Beheerder 0 uur/week</v>
      </c>
      <c r="C52" s="217"/>
      <c r="D52" s="217"/>
      <c r="E52" s="218">
        <f>'A - Subsidie Vast'!C51</f>
        <v>0</v>
      </c>
      <c r="F52" s="218"/>
      <c r="G52" s="217"/>
      <c r="H52" s="217"/>
      <c r="I52" s="327">
        <v>0</v>
      </c>
    </row>
    <row r="53" spans="1:9" x14ac:dyDescent="0.2">
      <c r="A53" s="196" t="str">
        <f>A42&amp;".07"</f>
        <v>2.07</v>
      </c>
      <c r="B53" s="237" t="str">
        <f>'A - Subsidie Vast'!B52</f>
        <v>Mdw.Schoonm.</v>
      </c>
      <c r="C53" s="217"/>
      <c r="D53" s="217"/>
      <c r="E53" s="218">
        <f>'A - Subsidie Vast'!C52</f>
        <v>0</v>
      </c>
      <c r="F53" s="218"/>
      <c r="G53" s="217"/>
      <c r="H53" s="217"/>
      <c r="I53" s="320" t="str">
        <f t="shared" ref="I53:I58" si="2">A_Uit_Aanvraag_niet_aanpasbaar</f>
        <v>Omschrijving wordt opgehaald uit "Aanvraag"</v>
      </c>
    </row>
    <row r="54" spans="1:9" x14ac:dyDescent="0.2">
      <c r="A54" s="196" t="str">
        <f>A42&amp;".08"</f>
        <v>2.08</v>
      </c>
      <c r="B54" s="237" t="str">
        <f>'A - Subsidie Vast'!B53</f>
        <v>Verzekering personeel</v>
      </c>
      <c r="C54" s="217"/>
      <c r="D54" s="217"/>
      <c r="E54" s="218">
        <f>'A - Subsidie Vast'!C53</f>
        <v>0</v>
      </c>
      <c r="F54" s="218"/>
      <c r="G54" s="217"/>
      <c r="H54" s="217"/>
      <c r="I54" s="320" t="str">
        <f t="shared" si="2"/>
        <v>Omschrijving wordt opgehaald uit "Aanvraag"</v>
      </c>
    </row>
    <row r="55" spans="1:9" x14ac:dyDescent="0.2">
      <c r="A55" s="196" t="str">
        <f>A42&amp;".09"</f>
        <v>2.09</v>
      </c>
      <c r="B55" s="237" t="str">
        <f>'A - Subsidie Vast'!B54</f>
        <v>Inhuur via WNK</v>
      </c>
      <c r="C55" s="217"/>
      <c r="D55" s="217"/>
      <c r="E55" s="218">
        <f>'A - Subsidie Vast'!C54</f>
        <v>0</v>
      </c>
      <c r="F55" s="218"/>
      <c r="G55" s="217"/>
      <c r="H55" s="217"/>
      <c r="I55" s="320" t="str">
        <f t="shared" si="2"/>
        <v>Omschrijving wordt opgehaald uit "Aanvraag"</v>
      </c>
    </row>
    <row r="56" spans="1:9" x14ac:dyDescent="0.2">
      <c r="A56" s="196" t="str">
        <f>A42&amp;".10"</f>
        <v>2.10</v>
      </c>
      <c r="B56" s="237" t="str">
        <f>'A - Subsidie Vast'!B55</f>
        <v>Opleidingskosten</v>
      </c>
      <c r="C56" s="217"/>
      <c r="D56" s="217"/>
      <c r="E56" s="218">
        <f>'A - Subsidie Vast'!C55</f>
        <v>0</v>
      </c>
      <c r="F56" s="218"/>
      <c r="G56" s="217"/>
      <c r="H56" s="217"/>
      <c r="I56" s="320" t="str">
        <f t="shared" si="2"/>
        <v>Omschrijving wordt opgehaald uit "Aanvraag"</v>
      </c>
    </row>
    <row r="57" spans="1:9" x14ac:dyDescent="0.2">
      <c r="A57" s="196" t="str">
        <f>A42&amp;".11"</f>
        <v>2.11</v>
      </c>
      <c r="B57" s="237" t="str">
        <f>'A - Subsidie Vast'!B56</f>
        <v>Mdw.Schoonm.</v>
      </c>
      <c r="C57" s="217"/>
      <c r="D57" s="217"/>
      <c r="E57" s="218">
        <f>'A - Subsidie Vast'!C56</f>
        <v>0</v>
      </c>
      <c r="F57" s="218"/>
      <c r="G57" s="217"/>
      <c r="H57" s="217"/>
      <c r="I57" s="320" t="str">
        <f t="shared" si="2"/>
        <v>Omschrijving wordt opgehaald uit "Aanvraag"</v>
      </c>
    </row>
    <row r="58" spans="1:9" x14ac:dyDescent="0.2">
      <c r="A58" s="196" t="str">
        <f>A42&amp;".12"</f>
        <v>2.12</v>
      </c>
      <c r="B58" s="237" t="str">
        <f>'A - Subsidie Vast'!B57</f>
        <v>Vrijwilligerskosten</v>
      </c>
      <c r="C58" s="217"/>
      <c r="D58" s="217"/>
      <c r="E58" s="218">
        <f>'A - Subsidie Vast'!C57</f>
        <v>0</v>
      </c>
      <c r="F58" s="218"/>
      <c r="G58" s="217"/>
      <c r="H58" s="217"/>
      <c r="I58" s="320" t="str">
        <f t="shared" si="2"/>
        <v>Omschrijving wordt opgehaald uit "Aanvraag"</v>
      </c>
    </row>
    <row r="59" spans="1:9" x14ac:dyDescent="0.2">
      <c r="A59" s="196" t="str">
        <f>A42&amp;".13"</f>
        <v>2.13</v>
      </c>
      <c r="B59" s="237">
        <f>'A - Subsidie Vast'!B58</f>
        <v>0</v>
      </c>
      <c r="C59" s="217"/>
      <c r="D59" s="217"/>
      <c r="E59" s="218">
        <f>'A - Subsidie Vast'!C58</f>
        <v>0</v>
      </c>
      <c r="F59" s="218"/>
      <c r="G59" s="217"/>
      <c r="H59" s="217"/>
      <c r="I59" s="320" t="str">
        <f>A_Uit_Aanvraag_wel_aanpasbaar</f>
        <v>Omschrijving wordt opgehaald uit "Aanvraag", kan daar aangepast worden</v>
      </c>
    </row>
    <row r="60" spans="1:9" x14ac:dyDescent="0.2">
      <c r="A60" s="196" t="str">
        <f>A42&amp;".14"</f>
        <v>2.14</v>
      </c>
      <c r="B60" s="237">
        <f>'A - Subsidie Vast'!B59</f>
        <v>0</v>
      </c>
      <c r="C60" s="217"/>
      <c r="D60" s="217"/>
      <c r="E60" s="218">
        <f>'A - Subsidie Vast'!C59</f>
        <v>0</v>
      </c>
      <c r="F60" s="218"/>
      <c r="G60" s="217"/>
      <c r="H60" s="217"/>
      <c r="I60" s="320" t="str">
        <f>A_Uit_Aanvraag_wel_aanpasbaar</f>
        <v>Omschrijving wordt opgehaald uit "Aanvraag", kan daar aangepast worden</v>
      </c>
    </row>
    <row r="61" spans="1:9" x14ac:dyDescent="0.2">
      <c r="A61" s="196" t="str">
        <f>A42&amp;".15"</f>
        <v>2.15</v>
      </c>
      <c r="B61" s="237">
        <f>'A - Subsidie Vast'!B60</f>
        <v>0</v>
      </c>
      <c r="C61" s="217"/>
      <c r="D61" s="217"/>
      <c r="E61" s="218">
        <f>'A - Subsidie Vast'!C60</f>
        <v>0</v>
      </c>
      <c r="F61" s="218"/>
      <c r="G61" s="217"/>
      <c r="H61" s="217"/>
      <c r="I61" s="320" t="str">
        <f>A_Uit_Aanvraag_wel_aanpasbaar</f>
        <v>Omschrijving wordt opgehaald uit "Aanvraag", kan daar aangepast worden</v>
      </c>
    </row>
    <row r="62" spans="1:9" ht="4.9000000000000004" customHeight="1" x14ac:dyDescent="0.2">
      <c r="A62" s="196"/>
      <c r="B62" s="192"/>
      <c r="C62" s="192"/>
      <c r="D62" s="192"/>
      <c r="E62" s="219"/>
      <c r="F62" s="219"/>
      <c r="G62" s="192"/>
      <c r="H62" s="192"/>
    </row>
    <row r="63" spans="1:9" x14ac:dyDescent="0.2">
      <c r="A63" s="196"/>
      <c r="B63" s="188" t="str">
        <f>B25</f>
        <v>TOTAAL</v>
      </c>
      <c r="C63" s="176">
        <f t="shared" ref="C63:H63" si="3">SUM(C46:C62)</f>
        <v>0</v>
      </c>
      <c r="D63" s="176">
        <f t="shared" si="3"/>
        <v>0</v>
      </c>
      <c r="E63" s="176">
        <f t="shared" si="3"/>
        <v>0</v>
      </c>
      <c r="F63" s="176">
        <f t="shared" si="3"/>
        <v>0</v>
      </c>
      <c r="G63" s="176">
        <f t="shared" si="3"/>
        <v>0</v>
      </c>
      <c r="H63" s="176">
        <f t="shared" si="3"/>
        <v>0</v>
      </c>
    </row>
    <row r="64" spans="1:9" x14ac:dyDescent="0.2">
      <c r="A64" s="269" t="s">
        <v>217</v>
      </c>
      <c r="B64" s="270"/>
      <c r="C64" s="278"/>
      <c r="D64" s="278"/>
      <c r="E64" s="278"/>
      <c r="F64" s="278"/>
      <c r="G64" s="278"/>
      <c r="H64" s="279"/>
    </row>
    <row r="65" spans="1:8" x14ac:dyDescent="0.2">
      <c r="A65" s="271"/>
      <c r="B65" s="272"/>
      <c r="C65" s="282"/>
      <c r="D65" s="282"/>
      <c r="E65" s="282"/>
      <c r="F65" s="282"/>
      <c r="G65" s="282"/>
      <c r="H65" s="283"/>
    </row>
    <row r="66" spans="1:8" x14ac:dyDescent="0.2">
      <c r="A66" s="271"/>
      <c r="B66" s="272"/>
      <c r="C66" s="282"/>
      <c r="D66" s="282"/>
      <c r="E66" s="282"/>
      <c r="F66" s="282"/>
      <c r="G66" s="282"/>
      <c r="H66" s="283"/>
    </row>
    <row r="67" spans="1:8" x14ac:dyDescent="0.2">
      <c r="A67" s="271"/>
      <c r="B67" s="272"/>
      <c r="C67" s="282"/>
      <c r="D67" s="282"/>
      <c r="E67" s="282"/>
      <c r="F67" s="282"/>
      <c r="G67" s="282"/>
      <c r="H67" s="283"/>
    </row>
    <row r="68" spans="1:8" x14ac:dyDescent="0.2">
      <c r="A68" s="271"/>
      <c r="B68" s="272"/>
      <c r="C68" s="282"/>
      <c r="D68" s="282"/>
      <c r="E68" s="282"/>
      <c r="F68" s="282"/>
      <c r="G68" s="282"/>
      <c r="H68" s="283"/>
    </row>
    <row r="69" spans="1:8" x14ac:dyDescent="0.2">
      <c r="A69" s="271"/>
      <c r="B69" s="272"/>
      <c r="C69" s="282"/>
      <c r="D69" s="282"/>
      <c r="E69" s="282"/>
      <c r="F69" s="282"/>
      <c r="G69" s="282"/>
      <c r="H69" s="283"/>
    </row>
    <row r="70" spans="1:8" x14ac:dyDescent="0.2">
      <c r="A70" s="271"/>
      <c r="B70" s="272"/>
      <c r="C70" s="282"/>
      <c r="D70" s="282"/>
      <c r="E70" s="282"/>
      <c r="F70" s="282"/>
      <c r="G70" s="282"/>
      <c r="H70" s="283"/>
    </row>
    <row r="71" spans="1:8" x14ac:dyDescent="0.2">
      <c r="A71" s="271"/>
      <c r="B71" s="272"/>
      <c r="C71" s="282"/>
      <c r="D71" s="282"/>
      <c r="E71" s="282"/>
      <c r="F71" s="282"/>
      <c r="G71" s="282"/>
      <c r="H71" s="283"/>
    </row>
    <row r="72" spans="1:8" x14ac:dyDescent="0.2">
      <c r="A72" s="271"/>
      <c r="B72" s="272"/>
      <c r="C72" s="282"/>
      <c r="D72" s="282"/>
      <c r="E72" s="282"/>
      <c r="F72" s="282"/>
      <c r="G72" s="282"/>
      <c r="H72" s="283"/>
    </row>
    <row r="73" spans="1:8" x14ac:dyDescent="0.2">
      <c r="A73" s="271"/>
      <c r="B73" s="272"/>
      <c r="C73" s="282"/>
      <c r="D73" s="282"/>
      <c r="E73" s="282"/>
      <c r="F73" s="282"/>
      <c r="G73" s="282"/>
      <c r="H73" s="283"/>
    </row>
    <row r="74" spans="1:8" x14ac:dyDescent="0.2">
      <c r="A74" s="271"/>
      <c r="B74" s="272"/>
      <c r="C74" s="282"/>
      <c r="D74" s="282"/>
      <c r="E74" s="282"/>
      <c r="F74" s="282"/>
      <c r="G74" s="282"/>
      <c r="H74" s="283"/>
    </row>
    <row r="75" spans="1:8" x14ac:dyDescent="0.2">
      <c r="A75" s="271"/>
      <c r="B75" s="272"/>
      <c r="C75" s="282"/>
      <c r="D75" s="282"/>
      <c r="E75" s="282"/>
      <c r="F75" s="282"/>
      <c r="G75" s="282"/>
      <c r="H75" s="283"/>
    </row>
    <row r="76" spans="1:8" x14ac:dyDescent="0.2">
      <c r="A76" s="271"/>
      <c r="B76" s="272"/>
      <c r="C76" s="282"/>
      <c r="D76" s="282"/>
      <c r="E76" s="282"/>
      <c r="F76" s="282"/>
      <c r="G76" s="282"/>
      <c r="H76" s="283"/>
    </row>
    <row r="77" spans="1:8" x14ac:dyDescent="0.2">
      <c r="A77" s="287"/>
      <c r="B77" s="288"/>
      <c r="C77" s="288"/>
      <c r="D77" s="288"/>
      <c r="E77" s="288"/>
      <c r="F77" s="288"/>
      <c r="G77" s="288"/>
      <c r="H77" s="289"/>
    </row>
    <row r="78" spans="1:8" x14ac:dyDescent="0.2">
      <c r="A78" s="290"/>
      <c r="B78" s="291"/>
      <c r="C78" s="291"/>
      <c r="D78" s="291"/>
      <c r="E78" s="291"/>
      <c r="F78" s="291"/>
      <c r="G78" s="291"/>
      <c r="H78" s="292"/>
    </row>
    <row r="80" spans="1:8" x14ac:dyDescent="0.2">
      <c r="A80" s="424">
        <f>+'V - Exploitatie'!A13</f>
        <v>3</v>
      </c>
      <c r="B80" s="497" t="str">
        <f>+'V - Exploitatie'!C13</f>
        <v>Organisatie</v>
      </c>
      <c r="C80" s="497"/>
      <c r="D80" s="497"/>
      <c r="E80" s="497"/>
      <c r="F80" s="497"/>
      <c r="G80" s="498"/>
      <c r="H80" s="498"/>
    </row>
    <row r="81" spans="1:9" x14ac:dyDescent="0.2">
      <c r="A81" s="496"/>
      <c r="B81" s="499"/>
      <c r="C81" s="497"/>
      <c r="D81" s="497"/>
      <c r="E81" s="497"/>
      <c r="F81" s="497"/>
      <c r="G81" s="498"/>
      <c r="H81" s="498"/>
    </row>
    <row r="82" spans="1:9" x14ac:dyDescent="0.2">
      <c r="A82" s="171"/>
      <c r="B82" s="220"/>
      <c r="C82" s="500">
        <f>jaar_subsidie</f>
        <v>2021</v>
      </c>
      <c r="D82" s="420"/>
      <c r="E82" s="501"/>
      <c r="F82" s="501"/>
      <c r="G82" s="420">
        <f>jaar_subsidie-1</f>
        <v>2020</v>
      </c>
      <c r="H82" s="420"/>
    </row>
    <row r="83" spans="1:9" x14ac:dyDescent="0.2">
      <c r="A83" s="172"/>
      <c r="B83" s="189"/>
      <c r="C83" s="500" t="str">
        <f>C45</f>
        <v>Realisatie</v>
      </c>
      <c r="D83" s="420"/>
      <c r="E83" s="420" t="str">
        <f>E45</f>
        <v>Begroot</v>
      </c>
      <c r="F83" s="420"/>
      <c r="G83" s="420" t="str">
        <f>G45</f>
        <v>Realisatie</v>
      </c>
      <c r="H83" s="420"/>
    </row>
    <row r="84" spans="1:9" x14ac:dyDescent="0.2">
      <c r="A84" s="173" t="s">
        <v>0</v>
      </c>
      <c r="B84" s="173" t="s">
        <v>1</v>
      </c>
      <c r="C84" s="216" t="str">
        <f>C46</f>
        <v>Lasten</v>
      </c>
      <c r="D84" s="216" t="str">
        <f>D46</f>
        <v>Baten</v>
      </c>
      <c r="E84" s="216" t="str">
        <f>C84</f>
        <v>Lasten</v>
      </c>
      <c r="F84" s="216" t="str">
        <f>D84</f>
        <v>Baten</v>
      </c>
      <c r="G84" s="216" t="str">
        <f>E84</f>
        <v>Lasten</v>
      </c>
      <c r="H84" s="216" t="str">
        <f>F84</f>
        <v>Baten</v>
      </c>
      <c r="I84" s="319" t="s">
        <v>228</v>
      </c>
    </row>
    <row r="85" spans="1:9" x14ac:dyDescent="0.2">
      <c r="A85" s="196" t="str">
        <f>A80&amp;".01"</f>
        <v>3.01</v>
      </c>
      <c r="B85" s="237" t="str">
        <f>'A - Subsidie Vast'!B84</f>
        <v>Kantoorkosten</v>
      </c>
      <c r="C85" s="217"/>
      <c r="D85" s="217"/>
      <c r="E85" s="218">
        <f>'A - Subsidie Vast'!C84</f>
        <v>0</v>
      </c>
      <c r="F85" s="218">
        <f>'A - Subsidie Vast'!D84</f>
        <v>0</v>
      </c>
      <c r="G85" s="217"/>
      <c r="H85" s="217"/>
      <c r="I85" s="320" t="str">
        <f>A_Uit_Aanvraag_niet_aanpasbaar</f>
        <v>Omschrijving wordt opgehaald uit "Aanvraag"</v>
      </c>
    </row>
    <row r="86" spans="1:9" x14ac:dyDescent="0.2">
      <c r="A86" s="196" t="str">
        <f>A80&amp;".02"</f>
        <v>3.02</v>
      </c>
      <c r="B86" s="237" t="str">
        <f>'A - Subsidie Vast'!B85</f>
        <v>Accountantskosten extern</v>
      </c>
      <c r="C86" s="217"/>
      <c r="D86" s="217"/>
      <c r="E86" s="218">
        <f>'A - Subsidie Vast'!C85</f>
        <v>0</v>
      </c>
      <c r="F86" s="218">
        <f>'A - Subsidie Vast'!D85</f>
        <v>0</v>
      </c>
      <c r="G86" s="217"/>
      <c r="H86" s="217"/>
      <c r="I86" s="320" t="str">
        <f>A_Uit_Aanvraag_niet_aanpasbaar</f>
        <v>Omschrijving wordt opgehaald uit "Aanvraag"</v>
      </c>
    </row>
    <row r="87" spans="1:9" x14ac:dyDescent="0.2">
      <c r="A87" s="196" t="str">
        <f>A80&amp;".03"</f>
        <v>3.03</v>
      </c>
      <c r="B87" s="237" t="str">
        <f>'A - Subsidie Vast'!B86</f>
        <v>Internet/telefonie</v>
      </c>
      <c r="C87" s="217"/>
      <c r="D87" s="217"/>
      <c r="E87" s="218">
        <f>'A - Subsidie Vast'!C86</f>
        <v>0</v>
      </c>
      <c r="F87" s="218">
        <f>'A - Subsidie Vast'!D86</f>
        <v>0</v>
      </c>
      <c r="G87" s="217"/>
      <c r="H87" s="217"/>
      <c r="I87" s="320" t="str">
        <f>A_Uit_Aanvraag_niet_aanpasbaar</f>
        <v>Omschrijving wordt opgehaald uit "Aanvraag"</v>
      </c>
    </row>
    <row r="88" spans="1:9" x14ac:dyDescent="0.2">
      <c r="A88" s="196" t="str">
        <f>A80&amp;".04"</f>
        <v>3.04</v>
      </c>
      <c r="B88" s="237" t="str">
        <f>'A - Subsidie Vast'!B87</f>
        <v>Adminstratiekosten</v>
      </c>
      <c r="C88" s="217"/>
      <c r="D88" s="217"/>
      <c r="E88" s="218">
        <f>'A - Subsidie Vast'!C87</f>
        <v>0</v>
      </c>
      <c r="F88" s="218">
        <f>'A - Subsidie Vast'!D87</f>
        <v>0</v>
      </c>
      <c r="G88" s="217"/>
      <c r="H88" s="217"/>
      <c r="I88" s="320" t="str">
        <f>A_Uit_Aanvraag_niet_aanpasbaar</f>
        <v>Omschrijving wordt opgehaald uit "Aanvraag"</v>
      </c>
    </row>
    <row r="89" spans="1:9" x14ac:dyDescent="0.2">
      <c r="A89" s="196" t="str">
        <f>A80&amp;".05"</f>
        <v>3.05</v>
      </c>
      <c r="B89" s="237" t="str">
        <f>'A - Subsidie Vast'!B88</f>
        <v>Salarisadministratie</v>
      </c>
      <c r="C89" s="217"/>
      <c r="D89" s="217"/>
      <c r="E89" s="218">
        <f>'A - Subsidie Vast'!C88</f>
        <v>0</v>
      </c>
      <c r="F89" s="218">
        <f>'A - Subsidie Vast'!D88</f>
        <v>0</v>
      </c>
      <c r="G89" s="217"/>
      <c r="H89" s="217"/>
      <c r="I89" s="320" t="str">
        <f>A_Uit_Aanvraag_niet_aanpasbaar</f>
        <v>Omschrijving wordt opgehaald uit "Aanvraag"</v>
      </c>
    </row>
    <row r="90" spans="1:9" x14ac:dyDescent="0.2">
      <c r="A90" s="196" t="str">
        <f>A80&amp;".06"</f>
        <v>3.06</v>
      </c>
      <c r="B90" s="237">
        <f>'A - Subsidie Vast'!B89</f>
        <v>0</v>
      </c>
      <c r="C90" s="217"/>
      <c r="D90" s="217"/>
      <c r="E90" s="218">
        <f>'A - Subsidie Vast'!C89</f>
        <v>0</v>
      </c>
      <c r="F90" s="218">
        <f>'A - Subsidie Vast'!D89</f>
        <v>0</v>
      </c>
      <c r="G90" s="217"/>
      <c r="H90" s="217"/>
      <c r="I90" s="320" t="str">
        <f>A_Uit_Aanvraag_wel_aanpasbaar</f>
        <v>Omschrijving wordt opgehaald uit "Aanvraag", kan daar aangepast worden</v>
      </c>
    </row>
    <row r="91" spans="1:9" x14ac:dyDescent="0.2">
      <c r="A91" s="196" t="str">
        <f>A80&amp;".07"</f>
        <v>3.07</v>
      </c>
      <c r="B91" s="237">
        <f>'A - Subsidie Vast'!B90</f>
        <v>0</v>
      </c>
      <c r="C91" s="217"/>
      <c r="D91" s="217"/>
      <c r="E91" s="218">
        <f>'A - Subsidie Vast'!C90</f>
        <v>0</v>
      </c>
      <c r="F91" s="218">
        <f>'A - Subsidie Vast'!D90</f>
        <v>0</v>
      </c>
      <c r="G91" s="217"/>
      <c r="H91" s="217"/>
      <c r="I91" s="320" t="str">
        <f>A_Uit_Aanvraag_wel_aanpasbaar</f>
        <v>Omschrijving wordt opgehaald uit "Aanvraag", kan daar aangepast worden</v>
      </c>
    </row>
    <row r="92" spans="1:9" x14ac:dyDescent="0.2">
      <c r="A92" s="196" t="str">
        <f>A80&amp;".08"</f>
        <v>3.08</v>
      </c>
      <c r="B92" s="237" t="str">
        <f>'A - Subsidie Vast'!B91</f>
        <v>Bestuur RVT kosten</v>
      </c>
      <c r="C92" s="217"/>
      <c r="D92" s="217"/>
      <c r="E92" s="218">
        <f>'A - Subsidie Vast'!C91</f>
        <v>0</v>
      </c>
      <c r="F92" s="218">
        <f>'A - Subsidie Vast'!D91</f>
        <v>0</v>
      </c>
      <c r="G92" s="217"/>
      <c r="H92" s="217"/>
      <c r="I92" s="320" t="str">
        <f t="shared" ref="I92:I98" si="4">A_Uit_Aanvraag_niet_aanpasbaar</f>
        <v>Omschrijving wordt opgehaald uit "Aanvraag"</v>
      </c>
    </row>
    <row r="93" spans="1:9" x14ac:dyDescent="0.2">
      <c r="A93" s="196" t="str">
        <f>A80&amp;".09"</f>
        <v>3.09</v>
      </c>
      <c r="B93" s="237" t="str">
        <f>'A - Subsidie Vast'!B92</f>
        <v>Afschrijving apparatuur</v>
      </c>
      <c r="C93" s="217"/>
      <c r="D93" s="217"/>
      <c r="E93" s="218">
        <f>'A - Subsidie Vast'!C92</f>
        <v>0</v>
      </c>
      <c r="F93" s="218">
        <f>'A - Subsidie Vast'!D92</f>
        <v>0</v>
      </c>
      <c r="G93" s="217"/>
      <c r="H93" s="217"/>
      <c r="I93" s="320" t="str">
        <f t="shared" si="4"/>
        <v>Omschrijving wordt opgehaald uit "Aanvraag"</v>
      </c>
    </row>
    <row r="94" spans="1:9" x14ac:dyDescent="0.2">
      <c r="A94" s="196" t="str">
        <f>A80&amp;".10"</f>
        <v>3.10</v>
      </c>
      <c r="B94" s="237" t="str">
        <f>'A - Subsidie Vast'!B93</f>
        <v>Publiciteitskosten</v>
      </c>
      <c r="C94" s="217"/>
      <c r="D94" s="217"/>
      <c r="E94" s="218">
        <f>'A - Subsidie Vast'!C93</f>
        <v>0</v>
      </c>
      <c r="F94" s="218">
        <f>'A - Subsidie Vast'!D93</f>
        <v>0</v>
      </c>
      <c r="G94" s="217"/>
      <c r="H94" s="217"/>
      <c r="I94" s="320" t="str">
        <f t="shared" si="4"/>
        <v>Omschrijving wordt opgehaald uit "Aanvraag"</v>
      </c>
    </row>
    <row r="95" spans="1:9" x14ac:dyDescent="0.2">
      <c r="A95" s="196" t="str">
        <f>A80&amp;".11"</f>
        <v>3.11</v>
      </c>
      <c r="B95" s="237" t="str">
        <f>'A - Subsidie Vast'!B94</f>
        <v>Buma, Stemra</v>
      </c>
      <c r="C95" s="217"/>
      <c r="D95" s="217"/>
      <c r="E95" s="218">
        <f>'A - Subsidie Vast'!C94</f>
        <v>0</v>
      </c>
      <c r="F95" s="218">
        <f>'A - Subsidie Vast'!D94</f>
        <v>0</v>
      </c>
      <c r="G95" s="217"/>
      <c r="H95" s="217"/>
      <c r="I95" s="320" t="str">
        <f t="shared" si="4"/>
        <v>Omschrijving wordt opgehaald uit "Aanvraag"</v>
      </c>
    </row>
    <row r="96" spans="1:9" x14ac:dyDescent="0.2">
      <c r="A96" s="196" t="str">
        <f>A80&amp;".12"</f>
        <v>3.12</v>
      </c>
      <c r="B96" s="237" t="str">
        <f>'A - Subsidie Vast'!B95</f>
        <v>Automatiseringskosten</v>
      </c>
      <c r="C96" s="217"/>
      <c r="D96" s="217"/>
      <c r="E96" s="218">
        <f>'A - Subsidie Vast'!C95</f>
        <v>0</v>
      </c>
      <c r="F96" s="218">
        <f>'A - Subsidie Vast'!D95</f>
        <v>0</v>
      </c>
      <c r="G96" s="217"/>
      <c r="H96" s="217"/>
      <c r="I96" s="320" t="str">
        <f t="shared" si="4"/>
        <v>Omschrijving wordt opgehaald uit "Aanvraag"</v>
      </c>
    </row>
    <row r="97" spans="1:9" x14ac:dyDescent="0.2">
      <c r="A97" s="196" t="str">
        <f>A80&amp;".13"</f>
        <v>3.13</v>
      </c>
      <c r="B97" s="237" t="str">
        <f>'A - Subsidie Vast'!B96</f>
        <v>Bankkosten / -rente</v>
      </c>
      <c r="C97" s="217"/>
      <c r="D97" s="217"/>
      <c r="E97" s="218">
        <f>'A - Subsidie Vast'!C96</f>
        <v>0</v>
      </c>
      <c r="F97" s="218">
        <f>'A - Subsidie Vast'!D96</f>
        <v>0</v>
      </c>
      <c r="G97" s="217"/>
      <c r="H97" s="217"/>
      <c r="I97" s="320" t="str">
        <f t="shared" si="4"/>
        <v>Omschrijving wordt opgehaald uit "Aanvraag"</v>
      </c>
    </row>
    <row r="98" spans="1:9" x14ac:dyDescent="0.2">
      <c r="A98" s="196" t="str">
        <f>A80&amp;".14"</f>
        <v>3.14</v>
      </c>
      <c r="B98" s="237" t="str">
        <f>'A - Subsidie Vast'!B97</f>
        <v>Overig</v>
      </c>
      <c r="C98" s="217"/>
      <c r="D98" s="217"/>
      <c r="E98" s="218">
        <f>'A - Subsidie Vast'!C97</f>
        <v>0</v>
      </c>
      <c r="F98" s="218">
        <f>'A - Subsidie Vast'!D97</f>
        <v>0</v>
      </c>
      <c r="G98" s="217"/>
      <c r="H98" s="217"/>
      <c r="I98" s="320" t="str">
        <f t="shared" si="4"/>
        <v>Omschrijving wordt opgehaald uit "Aanvraag"</v>
      </c>
    </row>
    <row r="99" spans="1:9" x14ac:dyDescent="0.2">
      <c r="A99" s="196" t="str">
        <f>A80&amp;".15"</f>
        <v>3.15</v>
      </c>
      <c r="B99" s="237">
        <f>'A - Subsidie Vast'!B98</f>
        <v>0</v>
      </c>
      <c r="C99" s="217"/>
      <c r="D99" s="217"/>
      <c r="E99" s="218">
        <f>'A - Subsidie Vast'!C98</f>
        <v>0</v>
      </c>
      <c r="F99" s="218">
        <f>'A - Subsidie Vast'!D98</f>
        <v>0</v>
      </c>
      <c r="G99" s="217"/>
      <c r="H99" s="217"/>
      <c r="I99" s="320" t="str">
        <f>A_Uit_Aanvraag_wel_aanpasbaar</f>
        <v>Omschrijving wordt opgehaald uit "Aanvraag", kan daar aangepast worden</v>
      </c>
    </row>
    <row r="100" spans="1:9" ht="4.9000000000000004" customHeight="1" x14ac:dyDescent="0.2">
      <c r="A100" s="196"/>
      <c r="B100" s="192"/>
      <c r="C100" s="192"/>
      <c r="D100" s="192"/>
      <c r="E100" s="219"/>
      <c r="F100" s="219"/>
      <c r="G100" s="192"/>
      <c r="H100" s="192"/>
    </row>
    <row r="101" spans="1:9" x14ac:dyDescent="0.2">
      <c r="A101" s="196"/>
      <c r="B101" s="188" t="str">
        <f>B63</f>
        <v>TOTAAL</v>
      </c>
      <c r="C101" s="176">
        <f t="shared" ref="C101:H101" si="5">SUM(C84:C100)</f>
        <v>0</v>
      </c>
      <c r="D101" s="176">
        <f t="shared" si="5"/>
        <v>0</v>
      </c>
      <c r="E101" s="176">
        <f t="shared" si="5"/>
        <v>0</v>
      </c>
      <c r="F101" s="176">
        <f t="shared" si="5"/>
        <v>0</v>
      </c>
      <c r="G101" s="176">
        <f t="shared" si="5"/>
        <v>0</v>
      </c>
      <c r="H101" s="176">
        <f t="shared" si="5"/>
        <v>0</v>
      </c>
    </row>
    <row r="102" spans="1:9" x14ac:dyDescent="0.2">
      <c r="A102" s="269" t="s">
        <v>217</v>
      </c>
      <c r="B102" s="270"/>
      <c r="C102" s="278"/>
      <c r="D102" s="278"/>
      <c r="E102" s="278"/>
      <c r="F102" s="278"/>
      <c r="G102" s="278"/>
      <c r="H102" s="279"/>
    </row>
    <row r="103" spans="1:9" x14ac:dyDescent="0.2">
      <c r="A103" s="271"/>
      <c r="B103" s="272"/>
      <c r="C103" s="282"/>
      <c r="D103" s="282"/>
      <c r="E103" s="282"/>
      <c r="F103" s="282"/>
      <c r="G103" s="282"/>
      <c r="H103" s="283"/>
    </row>
    <row r="104" spans="1:9" x14ac:dyDescent="0.2">
      <c r="A104" s="271"/>
      <c r="B104" s="272"/>
      <c r="C104" s="282"/>
      <c r="D104" s="282"/>
      <c r="E104" s="282"/>
      <c r="F104" s="282"/>
      <c r="G104" s="282"/>
      <c r="H104" s="283"/>
    </row>
    <row r="105" spans="1:9" x14ac:dyDescent="0.2">
      <c r="A105" s="271"/>
      <c r="B105" s="272"/>
      <c r="C105" s="282"/>
      <c r="D105" s="282"/>
      <c r="E105" s="282"/>
      <c r="F105" s="282"/>
      <c r="G105" s="282"/>
      <c r="H105" s="283"/>
    </row>
    <row r="106" spans="1:9" x14ac:dyDescent="0.2">
      <c r="A106" s="271"/>
      <c r="B106" s="272"/>
      <c r="C106" s="282"/>
      <c r="D106" s="282"/>
      <c r="E106" s="282"/>
      <c r="F106" s="282"/>
      <c r="G106" s="282"/>
      <c r="H106" s="283"/>
    </row>
    <row r="107" spans="1:9" x14ac:dyDescent="0.2">
      <c r="A107" s="271"/>
      <c r="B107" s="272"/>
      <c r="C107" s="282"/>
      <c r="D107" s="282"/>
      <c r="E107" s="282"/>
      <c r="F107" s="282"/>
      <c r="G107" s="282"/>
      <c r="H107" s="283"/>
    </row>
    <row r="108" spans="1:9" x14ac:dyDescent="0.2">
      <c r="A108" s="271"/>
      <c r="B108" s="272"/>
      <c r="C108" s="282"/>
      <c r="D108" s="282"/>
      <c r="E108" s="282"/>
      <c r="F108" s="282"/>
      <c r="G108" s="282"/>
      <c r="H108" s="283"/>
    </row>
    <row r="109" spans="1:9" x14ac:dyDescent="0.2">
      <c r="A109" s="271"/>
      <c r="B109" s="272"/>
      <c r="C109" s="282"/>
      <c r="D109" s="282"/>
      <c r="E109" s="282"/>
      <c r="F109" s="282"/>
      <c r="G109" s="282"/>
      <c r="H109" s="283"/>
    </row>
    <row r="110" spans="1:9" x14ac:dyDescent="0.2">
      <c r="A110" s="271"/>
      <c r="B110" s="272"/>
      <c r="C110" s="282"/>
      <c r="D110" s="282"/>
      <c r="E110" s="282"/>
      <c r="F110" s="282"/>
      <c r="G110" s="282"/>
      <c r="H110" s="283"/>
    </row>
    <row r="111" spans="1:9" x14ac:dyDescent="0.2">
      <c r="A111" s="271"/>
      <c r="B111" s="272"/>
      <c r="C111" s="282"/>
      <c r="D111" s="282"/>
      <c r="E111" s="282"/>
      <c r="F111" s="282"/>
      <c r="G111" s="282"/>
      <c r="H111" s="283"/>
    </row>
    <row r="112" spans="1:9" x14ac:dyDescent="0.2">
      <c r="A112" s="271"/>
      <c r="B112" s="272"/>
      <c r="C112" s="282"/>
      <c r="D112" s="282"/>
      <c r="E112" s="282"/>
      <c r="F112" s="282"/>
      <c r="G112" s="282"/>
      <c r="H112" s="283"/>
    </row>
    <row r="113" spans="1:9" x14ac:dyDescent="0.2">
      <c r="A113" s="271"/>
      <c r="B113" s="272"/>
      <c r="C113" s="282"/>
      <c r="D113" s="282"/>
      <c r="E113" s="282"/>
      <c r="F113" s="282"/>
      <c r="G113" s="282"/>
      <c r="H113" s="283"/>
    </row>
    <row r="114" spans="1:9" x14ac:dyDescent="0.2">
      <c r="A114" s="271"/>
      <c r="B114" s="272"/>
      <c r="C114" s="282"/>
      <c r="D114" s="282"/>
      <c r="E114" s="282"/>
      <c r="F114" s="282"/>
      <c r="G114" s="282"/>
      <c r="H114" s="283"/>
    </row>
    <row r="115" spans="1:9" x14ac:dyDescent="0.2">
      <c r="A115" s="287"/>
      <c r="B115" s="288"/>
      <c r="C115" s="288"/>
      <c r="D115" s="288"/>
      <c r="E115" s="288"/>
      <c r="F115" s="288"/>
      <c r="G115" s="288"/>
      <c r="H115" s="289"/>
    </row>
    <row r="116" spans="1:9" x14ac:dyDescent="0.2">
      <c r="A116" s="290"/>
      <c r="B116" s="291"/>
      <c r="C116" s="291"/>
      <c r="D116" s="291"/>
      <c r="E116" s="291"/>
      <c r="F116" s="291"/>
      <c r="G116" s="291"/>
      <c r="H116" s="292"/>
    </row>
    <row r="118" spans="1:9" x14ac:dyDescent="0.2">
      <c r="A118" s="424">
        <f>+'V - Exploitatie'!A14</f>
        <v>4</v>
      </c>
      <c r="B118" s="497" t="str">
        <f>+'V - Exploitatie'!C14</f>
        <v xml:space="preserve">WMO </v>
      </c>
      <c r="C118" s="497"/>
      <c r="D118" s="497"/>
      <c r="E118" s="497"/>
      <c r="F118" s="497"/>
      <c r="G118" s="498"/>
      <c r="H118" s="498"/>
    </row>
    <row r="119" spans="1:9" x14ac:dyDescent="0.2">
      <c r="A119" s="496"/>
      <c r="B119" s="499"/>
      <c r="C119" s="497"/>
      <c r="D119" s="497"/>
      <c r="E119" s="497"/>
      <c r="F119" s="497"/>
      <c r="G119" s="498"/>
      <c r="H119" s="498"/>
    </row>
    <row r="120" spans="1:9" x14ac:dyDescent="0.2">
      <c r="A120" s="171"/>
      <c r="B120" s="220"/>
      <c r="C120" s="500">
        <f>jaar_subsidie</f>
        <v>2021</v>
      </c>
      <c r="D120" s="420"/>
      <c r="E120" s="501"/>
      <c r="F120" s="501"/>
      <c r="G120" s="420">
        <f>jaar_subsidie-1</f>
        <v>2020</v>
      </c>
      <c r="H120" s="420"/>
    </row>
    <row r="121" spans="1:9" x14ac:dyDescent="0.2">
      <c r="A121" s="172"/>
      <c r="B121" s="189"/>
      <c r="C121" s="500" t="str">
        <f>C7</f>
        <v>Realisatie</v>
      </c>
      <c r="D121" s="420"/>
      <c r="E121" s="420" t="str">
        <f>E7</f>
        <v>Begroot</v>
      </c>
      <c r="F121" s="420"/>
      <c r="G121" s="420" t="str">
        <f>G7</f>
        <v>Realisatie</v>
      </c>
      <c r="H121" s="420"/>
    </row>
    <row r="122" spans="1:9" x14ac:dyDescent="0.2">
      <c r="A122" s="173" t="s">
        <v>0</v>
      </c>
      <c r="B122" s="173" t="s">
        <v>1</v>
      </c>
      <c r="C122" s="216" t="s">
        <v>2</v>
      </c>
      <c r="D122" s="216" t="s">
        <v>3</v>
      </c>
      <c r="E122" s="216" t="str">
        <f>C122</f>
        <v>Lasten</v>
      </c>
      <c r="F122" s="216" t="str">
        <f>D122</f>
        <v>Baten</v>
      </c>
      <c r="G122" s="216" t="str">
        <f>E122</f>
        <v>Lasten</v>
      </c>
      <c r="H122" s="216" t="str">
        <f>F122</f>
        <v>Baten</v>
      </c>
      <c r="I122" s="319" t="s">
        <v>228</v>
      </c>
    </row>
    <row r="123" spans="1:9" x14ac:dyDescent="0.2">
      <c r="A123" s="196" t="str">
        <f>A118&amp;".01"</f>
        <v>4.01</v>
      </c>
      <c r="B123" s="237" t="str">
        <f>'A - Subsidie Vast'!B122</f>
        <v>Verticaal tuineren</v>
      </c>
      <c r="C123" s="217"/>
      <c r="D123" s="217"/>
      <c r="E123" s="218">
        <f>'A - Subsidie Vast'!C122</f>
        <v>0</v>
      </c>
      <c r="F123" s="218">
        <f>'A - Subsidie Vast'!D122</f>
        <v>0</v>
      </c>
      <c r="G123" s="217"/>
      <c r="H123" s="217"/>
      <c r="I123" s="320" t="str">
        <f t="shared" ref="I123:I137" si="6">A_Uit_Aanvraag_wel_aanpasbaar</f>
        <v>Omschrijving wordt opgehaald uit "Aanvraag", kan daar aangepast worden</v>
      </c>
    </row>
    <row r="124" spans="1:9" x14ac:dyDescent="0.2">
      <c r="A124" s="196" t="str">
        <f>A118&amp;".02"</f>
        <v>4.02</v>
      </c>
      <c r="B124" s="237" t="str">
        <f>'A - Subsidie Vast'!B123</f>
        <v>Participatiebanen</v>
      </c>
      <c r="C124" s="217"/>
      <c r="D124" s="217"/>
      <c r="E124" s="218">
        <f>'A - Subsidie Vast'!C123</f>
        <v>0</v>
      </c>
      <c r="F124" s="218">
        <f>'A - Subsidie Vast'!D123</f>
        <v>0</v>
      </c>
      <c r="G124" s="217"/>
      <c r="H124" s="217"/>
      <c r="I124" s="320" t="str">
        <f t="shared" si="6"/>
        <v>Omschrijving wordt opgehaald uit "Aanvraag", kan daar aangepast worden</v>
      </c>
    </row>
    <row r="125" spans="1:9" x14ac:dyDescent="0.2">
      <c r="A125" s="196" t="str">
        <f>A118&amp;".03"</f>
        <v>4.03</v>
      </c>
      <c r="B125" s="237" t="str">
        <f>'A - Subsidie Vast'!B124</f>
        <v>Hulp om de Hoek</v>
      </c>
      <c r="C125" s="217"/>
      <c r="D125" s="217"/>
      <c r="E125" s="218">
        <f>'A - Subsidie Vast'!C124</f>
        <v>0</v>
      </c>
      <c r="F125" s="218">
        <f>'A - Subsidie Vast'!D124</f>
        <v>0</v>
      </c>
      <c r="G125" s="217"/>
      <c r="H125" s="217"/>
      <c r="I125" s="320" t="str">
        <f t="shared" si="6"/>
        <v>Omschrijving wordt opgehaald uit "Aanvraag", kan daar aangepast worden</v>
      </c>
    </row>
    <row r="126" spans="1:9" x14ac:dyDescent="0.2">
      <c r="A126" s="196" t="str">
        <f>A118&amp;".04"</f>
        <v>4.04</v>
      </c>
      <c r="B126" s="237" t="str">
        <f>'A - Subsidie Vast'!B125</f>
        <v>Lunch De Waerden</v>
      </c>
      <c r="C126" s="217"/>
      <c r="D126" s="217"/>
      <c r="E126" s="218">
        <f>'A - Subsidie Vast'!C125</f>
        <v>0</v>
      </c>
      <c r="F126" s="218">
        <f>'A - Subsidie Vast'!D125</f>
        <v>0</v>
      </c>
      <c r="G126" s="217"/>
      <c r="H126" s="217"/>
      <c r="I126" s="320" t="str">
        <f t="shared" si="6"/>
        <v>Omschrijving wordt opgehaald uit "Aanvraag", kan daar aangepast worden</v>
      </c>
    </row>
    <row r="127" spans="1:9" x14ac:dyDescent="0.2">
      <c r="A127" s="196" t="str">
        <f>A118&amp;".05"</f>
        <v>4.05</v>
      </c>
      <c r="B127" s="237" t="str">
        <f>'A - Subsidie Vast'!B126</f>
        <v>Tafeltenis met bep.</v>
      </c>
      <c r="C127" s="217"/>
      <c r="D127" s="217"/>
      <c r="E127" s="218">
        <f>'A - Subsidie Vast'!C126</f>
        <v>0</v>
      </c>
      <c r="F127" s="218">
        <f>'A - Subsidie Vast'!D126</f>
        <v>0</v>
      </c>
      <c r="G127" s="217"/>
      <c r="H127" s="217"/>
      <c r="I127" s="320" t="str">
        <f t="shared" si="6"/>
        <v>Omschrijving wordt opgehaald uit "Aanvraag", kan daar aangepast worden</v>
      </c>
    </row>
    <row r="128" spans="1:9" x14ac:dyDescent="0.2">
      <c r="A128" s="196" t="str">
        <f>A118&amp;".06"</f>
        <v>4.06</v>
      </c>
      <c r="B128" s="237" t="str">
        <f>'A - Subsidie Vast'!B127</f>
        <v>SOOS Vr/Zo</v>
      </c>
      <c r="C128" s="217"/>
      <c r="D128" s="217"/>
      <c r="E128" s="218">
        <f>'A - Subsidie Vast'!C127</f>
        <v>0</v>
      </c>
      <c r="F128" s="218">
        <f>'A - Subsidie Vast'!D127</f>
        <v>0</v>
      </c>
      <c r="G128" s="217"/>
      <c r="H128" s="217"/>
      <c r="I128" s="320" t="str">
        <f t="shared" si="6"/>
        <v>Omschrijving wordt opgehaald uit "Aanvraag", kan daar aangepast worden</v>
      </c>
    </row>
    <row r="129" spans="1:9" x14ac:dyDescent="0.2">
      <c r="A129" s="196" t="str">
        <f>A118&amp;".07"</f>
        <v>4.07</v>
      </c>
      <c r="B129" s="237" t="str">
        <f>'A - Subsidie Vast'!B128</f>
        <v>VoorMekaar Oudorp (via De Oever)</v>
      </c>
      <c r="C129" s="217"/>
      <c r="D129" s="217"/>
      <c r="E129" s="218">
        <f>'A - Subsidie Vast'!C128</f>
        <v>0</v>
      </c>
      <c r="F129" s="218">
        <f>'A - Subsidie Vast'!D128</f>
        <v>0</v>
      </c>
      <c r="G129" s="217"/>
      <c r="H129" s="217"/>
      <c r="I129" s="320" t="str">
        <f t="shared" si="6"/>
        <v>Omschrijving wordt opgehaald uit "Aanvraag", kan daar aangepast worden</v>
      </c>
    </row>
    <row r="130" spans="1:9" x14ac:dyDescent="0.2">
      <c r="A130" s="196" t="str">
        <f>A118&amp;".08"</f>
        <v>4.08</v>
      </c>
      <c r="B130" s="237">
        <f>'A - Subsidie Vast'!B129</f>
        <v>0</v>
      </c>
      <c r="C130" s="217"/>
      <c r="D130" s="217"/>
      <c r="E130" s="218">
        <f>'A - Subsidie Vast'!C129</f>
        <v>0</v>
      </c>
      <c r="F130" s="218">
        <f>'A - Subsidie Vast'!D129</f>
        <v>0</v>
      </c>
      <c r="G130" s="217"/>
      <c r="H130" s="217"/>
      <c r="I130" s="320" t="str">
        <f t="shared" si="6"/>
        <v>Omschrijving wordt opgehaald uit "Aanvraag", kan daar aangepast worden</v>
      </c>
    </row>
    <row r="131" spans="1:9" x14ac:dyDescent="0.2">
      <c r="A131" s="196" t="str">
        <f>A118&amp;".09"</f>
        <v>4.09</v>
      </c>
      <c r="B131" s="237">
        <f>'A - Subsidie Vast'!B130</f>
        <v>0</v>
      </c>
      <c r="C131" s="217"/>
      <c r="D131" s="217"/>
      <c r="E131" s="218">
        <f>'A - Subsidie Vast'!C130</f>
        <v>0</v>
      </c>
      <c r="F131" s="218">
        <f>'A - Subsidie Vast'!D130</f>
        <v>0</v>
      </c>
      <c r="G131" s="217"/>
      <c r="H131" s="217"/>
      <c r="I131" s="320" t="str">
        <f t="shared" si="6"/>
        <v>Omschrijving wordt opgehaald uit "Aanvraag", kan daar aangepast worden</v>
      </c>
    </row>
    <row r="132" spans="1:9" x14ac:dyDescent="0.2">
      <c r="A132" s="196" t="str">
        <f>A118&amp;".10"</f>
        <v>4.10</v>
      </c>
      <c r="B132" s="237">
        <f>'A - Subsidie Vast'!B131</f>
        <v>0</v>
      </c>
      <c r="C132" s="217"/>
      <c r="D132" s="217"/>
      <c r="E132" s="218">
        <f>'A - Subsidie Vast'!C131</f>
        <v>0</v>
      </c>
      <c r="F132" s="218">
        <f>'A - Subsidie Vast'!D131</f>
        <v>0</v>
      </c>
      <c r="G132" s="217"/>
      <c r="H132" s="217"/>
      <c r="I132" s="320" t="str">
        <f t="shared" si="6"/>
        <v>Omschrijving wordt opgehaald uit "Aanvraag", kan daar aangepast worden</v>
      </c>
    </row>
    <row r="133" spans="1:9" x14ac:dyDescent="0.2">
      <c r="A133" s="196" t="str">
        <f>A118&amp;".11"</f>
        <v>4.11</v>
      </c>
      <c r="B133" s="237">
        <f>'A - Subsidie Vast'!B132</f>
        <v>0</v>
      </c>
      <c r="C133" s="217"/>
      <c r="D133" s="217"/>
      <c r="E133" s="218">
        <f>'A - Subsidie Vast'!C132</f>
        <v>0</v>
      </c>
      <c r="F133" s="218">
        <f>'A - Subsidie Vast'!D132</f>
        <v>0</v>
      </c>
      <c r="G133" s="217"/>
      <c r="H133" s="217"/>
      <c r="I133" s="320" t="str">
        <f t="shared" si="6"/>
        <v>Omschrijving wordt opgehaald uit "Aanvraag", kan daar aangepast worden</v>
      </c>
    </row>
    <row r="134" spans="1:9" x14ac:dyDescent="0.2">
      <c r="A134" s="196" t="str">
        <f>A118&amp;".12"</f>
        <v>4.12</v>
      </c>
      <c r="B134" s="237">
        <f>'A - Subsidie Vast'!B133</f>
        <v>0</v>
      </c>
      <c r="C134" s="217"/>
      <c r="D134" s="217"/>
      <c r="E134" s="218">
        <f>'A - Subsidie Vast'!C133</f>
        <v>0</v>
      </c>
      <c r="F134" s="218">
        <f>'A - Subsidie Vast'!D133</f>
        <v>0</v>
      </c>
      <c r="G134" s="217"/>
      <c r="H134" s="217"/>
      <c r="I134" s="320" t="str">
        <f t="shared" si="6"/>
        <v>Omschrijving wordt opgehaald uit "Aanvraag", kan daar aangepast worden</v>
      </c>
    </row>
    <row r="135" spans="1:9" x14ac:dyDescent="0.2">
      <c r="A135" s="196" t="str">
        <f>A118&amp;".13"</f>
        <v>4.13</v>
      </c>
      <c r="B135" s="237">
        <f>'A - Subsidie Vast'!B134</f>
        <v>0</v>
      </c>
      <c r="C135" s="217"/>
      <c r="D135" s="217"/>
      <c r="E135" s="218">
        <f>'A - Subsidie Vast'!C134</f>
        <v>0</v>
      </c>
      <c r="F135" s="218">
        <f>'A - Subsidie Vast'!D134</f>
        <v>0</v>
      </c>
      <c r="G135" s="217"/>
      <c r="H135" s="217"/>
      <c r="I135" s="320" t="str">
        <f t="shared" si="6"/>
        <v>Omschrijving wordt opgehaald uit "Aanvraag", kan daar aangepast worden</v>
      </c>
    </row>
    <row r="136" spans="1:9" x14ac:dyDescent="0.2">
      <c r="A136" s="196" t="str">
        <f>A118&amp;".14"</f>
        <v>4.14</v>
      </c>
      <c r="B136" s="237">
        <f>'A - Subsidie Vast'!B135</f>
        <v>0</v>
      </c>
      <c r="C136" s="217"/>
      <c r="D136" s="217"/>
      <c r="E136" s="218">
        <f>'A - Subsidie Vast'!C135</f>
        <v>0</v>
      </c>
      <c r="F136" s="218">
        <f>'A - Subsidie Vast'!D135</f>
        <v>0</v>
      </c>
      <c r="G136" s="217"/>
      <c r="H136" s="217"/>
      <c r="I136" s="320" t="str">
        <f t="shared" si="6"/>
        <v>Omschrijving wordt opgehaald uit "Aanvraag", kan daar aangepast worden</v>
      </c>
    </row>
    <row r="137" spans="1:9" x14ac:dyDescent="0.2">
      <c r="A137" s="196" t="str">
        <f>A118&amp;".15"</f>
        <v>4.15</v>
      </c>
      <c r="B137" s="237">
        <f>'A - Subsidie Vast'!B136</f>
        <v>0</v>
      </c>
      <c r="C137" s="217"/>
      <c r="D137" s="217"/>
      <c r="E137" s="218">
        <f>'A - Subsidie Vast'!C136</f>
        <v>0</v>
      </c>
      <c r="F137" s="218">
        <f>'A - Subsidie Vast'!D136</f>
        <v>0</v>
      </c>
      <c r="G137" s="217"/>
      <c r="H137" s="217"/>
      <c r="I137" s="320" t="str">
        <f t="shared" si="6"/>
        <v>Omschrijving wordt opgehaald uit "Aanvraag", kan daar aangepast worden</v>
      </c>
    </row>
    <row r="138" spans="1:9" ht="4.9000000000000004" customHeight="1" x14ac:dyDescent="0.2">
      <c r="A138" s="196"/>
      <c r="B138" s="192"/>
      <c r="C138" s="192"/>
      <c r="D138" s="192"/>
      <c r="E138" s="219"/>
      <c r="F138" s="219"/>
      <c r="G138" s="192"/>
      <c r="H138" s="192"/>
    </row>
    <row r="139" spans="1:9" x14ac:dyDescent="0.2">
      <c r="A139" s="196"/>
      <c r="B139" s="188" t="str">
        <f>B25</f>
        <v>TOTAAL</v>
      </c>
      <c r="C139" s="176">
        <f t="shared" ref="C139:H139" si="7">SUM(C122:C138)</f>
        <v>0</v>
      </c>
      <c r="D139" s="176">
        <f t="shared" si="7"/>
        <v>0</v>
      </c>
      <c r="E139" s="176">
        <f t="shared" si="7"/>
        <v>0</v>
      </c>
      <c r="F139" s="176">
        <f t="shared" si="7"/>
        <v>0</v>
      </c>
      <c r="G139" s="176">
        <f t="shared" si="7"/>
        <v>0</v>
      </c>
      <c r="H139" s="176">
        <f t="shared" si="7"/>
        <v>0</v>
      </c>
    </row>
    <row r="140" spans="1:9" x14ac:dyDescent="0.2">
      <c r="A140" s="269" t="s">
        <v>217</v>
      </c>
      <c r="B140" s="270"/>
      <c r="C140" s="278"/>
      <c r="D140" s="278"/>
      <c r="E140" s="278"/>
      <c r="F140" s="278"/>
      <c r="G140" s="278"/>
      <c r="H140" s="279"/>
    </row>
    <row r="141" spans="1:9" x14ac:dyDescent="0.2">
      <c r="A141" s="271"/>
      <c r="B141" s="272"/>
      <c r="C141" s="282"/>
      <c r="D141" s="282"/>
      <c r="E141" s="282"/>
      <c r="F141" s="282"/>
      <c r="G141" s="282"/>
      <c r="H141" s="283"/>
    </row>
    <row r="142" spans="1:9" x14ac:dyDescent="0.2">
      <c r="A142" s="271"/>
      <c r="B142" s="272"/>
      <c r="C142" s="282"/>
      <c r="D142" s="282"/>
      <c r="E142" s="282"/>
      <c r="F142" s="282"/>
      <c r="G142" s="282"/>
      <c r="H142" s="283"/>
    </row>
    <row r="143" spans="1:9" x14ac:dyDescent="0.2">
      <c r="A143" s="271"/>
      <c r="B143" s="272"/>
      <c r="C143" s="282"/>
      <c r="D143" s="282"/>
      <c r="E143" s="282"/>
      <c r="F143" s="282"/>
      <c r="G143" s="282"/>
      <c r="H143" s="283"/>
    </row>
    <row r="144" spans="1:9" x14ac:dyDescent="0.2">
      <c r="A144" s="271"/>
      <c r="B144" s="272"/>
      <c r="C144" s="282"/>
      <c r="D144" s="282"/>
      <c r="E144" s="282"/>
      <c r="F144" s="282"/>
      <c r="G144" s="282"/>
      <c r="H144" s="283"/>
    </row>
    <row r="145" spans="1:9" x14ac:dyDescent="0.2">
      <c r="A145" s="271"/>
      <c r="B145" s="272"/>
      <c r="C145" s="282"/>
      <c r="D145" s="282"/>
      <c r="E145" s="282"/>
      <c r="F145" s="282"/>
      <c r="G145" s="282"/>
      <c r="H145" s="283"/>
    </row>
    <row r="146" spans="1:9" x14ac:dyDescent="0.2">
      <c r="A146" s="271"/>
      <c r="B146" s="272"/>
      <c r="C146" s="282"/>
      <c r="D146" s="282"/>
      <c r="E146" s="282"/>
      <c r="F146" s="282"/>
      <c r="G146" s="282"/>
      <c r="H146" s="283"/>
    </row>
    <row r="147" spans="1:9" x14ac:dyDescent="0.2">
      <c r="A147" s="271"/>
      <c r="B147" s="272"/>
      <c r="C147" s="282"/>
      <c r="D147" s="282"/>
      <c r="E147" s="282"/>
      <c r="F147" s="282"/>
      <c r="G147" s="282"/>
      <c r="H147" s="283"/>
    </row>
    <row r="148" spans="1:9" x14ac:dyDescent="0.2">
      <c r="A148" s="271"/>
      <c r="B148" s="272"/>
      <c r="C148" s="282"/>
      <c r="D148" s="282"/>
      <c r="E148" s="282"/>
      <c r="F148" s="282"/>
      <c r="G148" s="282"/>
      <c r="H148" s="283"/>
    </row>
    <row r="149" spans="1:9" x14ac:dyDescent="0.2">
      <c r="A149" s="271"/>
      <c r="B149" s="272"/>
      <c r="C149" s="282"/>
      <c r="D149" s="282"/>
      <c r="E149" s="282"/>
      <c r="F149" s="282"/>
      <c r="G149" s="282"/>
      <c r="H149" s="283"/>
    </row>
    <row r="150" spans="1:9" x14ac:dyDescent="0.2">
      <c r="A150" s="271"/>
      <c r="B150" s="272"/>
      <c r="C150" s="282"/>
      <c r="D150" s="282"/>
      <c r="E150" s="282"/>
      <c r="F150" s="282"/>
      <c r="G150" s="282"/>
      <c r="H150" s="283"/>
    </row>
    <row r="151" spans="1:9" x14ac:dyDescent="0.2">
      <c r="A151" s="271"/>
      <c r="B151" s="272"/>
      <c r="C151" s="282"/>
      <c r="D151" s="282"/>
      <c r="E151" s="282"/>
      <c r="F151" s="282"/>
      <c r="G151" s="282"/>
      <c r="H151" s="283"/>
    </row>
    <row r="152" spans="1:9" x14ac:dyDescent="0.2">
      <c r="A152" s="271"/>
      <c r="B152" s="272"/>
      <c r="C152" s="282"/>
      <c r="D152" s="282"/>
      <c r="E152" s="282"/>
      <c r="F152" s="282"/>
      <c r="G152" s="282"/>
      <c r="H152" s="283"/>
    </row>
    <row r="153" spans="1:9" x14ac:dyDescent="0.2">
      <c r="A153" s="287"/>
      <c r="B153" s="288"/>
      <c r="C153" s="288"/>
      <c r="D153" s="288"/>
      <c r="E153" s="288"/>
      <c r="F153" s="288"/>
      <c r="G153" s="288"/>
      <c r="H153" s="289"/>
    </row>
    <row r="154" spans="1:9" x14ac:dyDescent="0.2">
      <c r="A154" s="290"/>
      <c r="B154" s="291"/>
      <c r="C154" s="291"/>
      <c r="D154" s="291"/>
      <c r="E154" s="291"/>
      <c r="F154" s="291"/>
      <c r="G154" s="291"/>
      <c r="H154" s="292"/>
    </row>
    <row r="156" spans="1:9" x14ac:dyDescent="0.2">
      <c r="A156" s="424">
        <f>+'V - Exploitatie'!A15</f>
        <v>5</v>
      </c>
      <c r="B156" s="497" t="str">
        <f>+'V - Exploitatie'!C15</f>
        <v>Sociaal Cultureel werk</v>
      </c>
      <c r="C156" s="497"/>
      <c r="D156" s="497"/>
      <c r="E156" s="497"/>
      <c r="F156" s="497"/>
      <c r="G156" s="498"/>
      <c r="H156" s="498"/>
    </row>
    <row r="157" spans="1:9" x14ac:dyDescent="0.2">
      <c r="A157" s="496"/>
      <c r="B157" s="499"/>
      <c r="C157" s="497"/>
      <c r="D157" s="497"/>
      <c r="E157" s="497"/>
      <c r="F157" s="497"/>
      <c r="G157" s="498"/>
      <c r="H157" s="498"/>
    </row>
    <row r="158" spans="1:9" x14ac:dyDescent="0.2">
      <c r="A158" s="171"/>
      <c r="B158" s="220"/>
      <c r="C158" s="500">
        <f>jaar_subsidie</f>
        <v>2021</v>
      </c>
      <c r="D158" s="420"/>
      <c r="E158" s="501"/>
      <c r="F158" s="501"/>
      <c r="G158" s="420">
        <f>jaar_subsidie-1</f>
        <v>2020</v>
      </c>
      <c r="H158" s="420"/>
    </row>
    <row r="159" spans="1:9" x14ac:dyDescent="0.2">
      <c r="A159" s="172"/>
      <c r="B159" s="189"/>
      <c r="C159" s="500" t="str">
        <f>C121</f>
        <v>Realisatie</v>
      </c>
      <c r="D159" s="420"/>
      <c r="E159" s="420" t="str">
        <f>E121</f>
        <v>Begroot</v>
      </c>
      <c r="F159" s="420"/>
      <c r="G159" s="420" t="str">
        <f>G121</f>
        <v>Realisatie</v>
      </c>
      <c r="H159" s="420"/>
    </row>
    <row r="160" spans="1:9" x14ac:dyDescent="0.2">
      <c r="A160" s="173" t="s">
        <v>0</v>
      </c>
      <c r="B160" s="173" t="s">
        <v>1</v>
      </c>
      <c r="C160" s="216" t="str">
        <f>C122</f>
        <v>Lasten</v>
      </c>
      <c r="D160" s="216" t="str">
        <f>D122</f>
        <v>Baten</v>
      </c>
      <c r="E160" s="216" t="str">
        <f>C160</f>
        <v>Lasten</v>
      </c>
      <c r="F160" s="216" t="str">
        <f>D160</f>
        <v>Baten</v>
      </c>
      <c r="G160" s="216" t="str">
        <f>E160</f>
        <v>Lasten</v>
      </c>
      <c r="H160" s="216" t="str">
        <f>F160</f>
        <v>Baten</v>
      </c>
      <c r="I160" s="319" t="s">
        <v>228</v>
      </c>
    </row>
    <row r="161" spans="1:9" x14ac:dyDescent="0.2">
      <c r="A161" s="196" t="str">
        <f>A156&amp;".01"</f>
        <v>5.01</v>
      </c>
      <c r="B161" s="237" t="str">
        <f>'A - Subsidie Vast'!B160</f>
        <v>SCW/WMO Soc/oud.</v>
      </c>
      <c r="C161" s="217"/>
      <c r="D161" s="217"/>
      <c r="E161" s="218">
        <f>'A - Subsidie Vast'!C160</f>
        <v>0</v>
      </c>
      <c r="F161" s="218">
        <f>'A - Subsidie Vast'!D160</f>
        <v>0</v>
      </c>
      <c r="G161" s="217"/>
      <c r="H161" s="217"/>
      <c r="I161" s="320" t="str">
        <f>A_Uit_Aanvraag_niet_aanpasbaar</f>
        <v>Omschrijving wordt opgehaald uit "Aanvraag"</v>
      </c>
    </row>
    <row r="162" spans="1:9" x14ac:dyDescent="0.2">
      <c r="A162" s="196" t="str">
        <f>A156&amp;".02"</f>
        <v>5.02</v>
      </c>
      <c r="B162" s="237" t="str">
        <f>'A - Subsidie Vast'!B161</f>
        <v>SCW inhuur algemeen</v>
      </c>
      <c r="C162" s="217"/>
      <c r="D162" s="217"/>
      <c r="E162" s="218">
        <f>'A - Subsidie Vast'!C161</f>
        <v>0</v>
      </c>
      <c r="F162" s="218">
        <f>'A - Subsidie Vast'!D161</f>
        <v>0</v>
      </c>
      <c r="G162" s="217"/>
      <c r="H162" s="217"/>
      <c r="I162" s="320" t="str">
        <f>A_Uit_Aanvraag_niet_aanpasbaar</f>
        <v>Omschrijving wordt opgehaald uit "Aanvraag"</v>
      </c>
    </row>
    <row r="163" spans="1:9" x14ac:dyDescent="0.2">
      <c r="A163" s="196" t="str">
        <f>A156&amp;".03"</f>
        <v>5.03</v>
      </c>
      <c r="B163" s="237">
        <f>'A - Subsidie Vast'!B162</f>
        <v>0</v>
      </c>
      <c r="C163" s="217"/>
      <c r="D163" s="217"/>
      <c r="E163" s="218">
        <f>'A - Subsidie Vast'!C162</f>
        <v>0</v>
      </c>
      <c r="F163" s="218">
        <f>'A - Subsidie Vast'!D162</f>
        <v>0</v>
      </c>
      <c r="G163" s="217"/>
      <c r="H163" s="217"/>
      <c r="I163" s="320" t="str">
        <f t="shared" ref="I163:I175" si="8">A_Uit_Aanvraag_wel_aanpasbaar</f>
        <v>Omschrijving wordt opgehaald uit "Aanvraag", kan daar aangepast worden</v>
      </c>
    </row>
    <row r="164" spans="1:9" x14ac:dyDescent="0.2">
      <c r="A164" s="196" t="str">
        <f>A156&amp;".04"</f>
        <v>5.04</v>
      </c>
      <c r="B164" s="237">
        <f>'A - Subsidie Vast'!B163</f>
        <v>0</v>
      </c>
      <c r="C164" s="217"/>
      <c r="D164" s="217"/>
      <c r="E164" s="218">
        <f>'A - Subsidie Vast'!C163</f>
        <v>0</v>
      </c>
      <c r="F164" s="218">
        <f>'A - Subsidie Vast'!D163</f>
        <v>0</v>
      </c>
      <c r="G164" s="217"/>
      <c r="H164" s="217"/>
      <c r="I164" s="320" t="str">
        <f t="shared" si="8"/>
        <v>Omschrijving wordt opgehaald uit "Aanvraag", kan daar aangepast worden</v>
      </c>
    </row>
    <row r="165" spans="1:9" x14ac:dyDescent="0.2">
      <c r="A165" s="196" t="str">
        <f>A156&amp;".05"</f>
        <v>5.05</v>
      </c>
      <c r="B165" s="237">
        <f>'A - Subsidie Vast'!B164</f>
        <v>0</v>
      </c>
      <c r="C165" s="217"/>
      <c r="D165" s="217"/>
      <c r="E165" s="218">
        <f>'A - Subsidie Vast'!C164</f>
        <v>0</v>
      </c>
      <c r="F165" s="218">
        <f>'A - Subsidie Vast'!D164</f>
        <v>0</v>
      </c>
      <c r="G165" s="217"/>
      <c r="H165" s="217"/>
      <c r="I165" s="320" t="str">
        <f t="shared" si="8"/>
        <v>Omschrijving wordt opgehaald uit "Aanvraag", kan daar aangepast worden</v>
      </c>
    </row>
    <row r="166" spans="1:9" x14ac:dyDescent="0.2">
      <c r="A166" s="196" t="str">
        <f>A156&amp;".06"</f>
        <v>5.06</v>
      </c>
      <c r="B166" s="237">
        <f>'A - Subsidie Vast'!B165</f>
        <v>0</v>
      </c>
      <c r="C166" s="217"/>
      <c r="D166" s="217"/>
      <c r="E166" s="218">
        <f>'A - Subsidie Vast'!C165</f>
        <v>0</v>
      </c>
      <c r="F166" s="218">
        <f>'A - Subsidie Vast'!D165</f>
        <v>0</v>
      </c>
      <c r="G166" s="217"/>
      <c r="H166" s="217"/>
      <c r="I166" s="320" t="str">
        <f t="shared" si="8"/>
        <v>Omschrijving wordt opgehaald uit "Aanvraag", kan daar aangepast worden</v>
      </c>
    </row>
    <row r="167" spans="1:9" x14ac:dyDescent="0.2">
      <c r="A167" s="196" t="str">
        <f>A156&amp;".07"</f>
        <v>5.07</v>
      </c>
      <c r="B167" s="237">
        <f>'A - Subsidie Vast'!B166</f>
        <v>0</v>
      </c>
      <c r="C167" s="217"/>
      <c r="D167" s="217"/>
      <c r="E167" s="218">
        <f>'A - Subsidie Vast'!C166</f>
        <v>0</v>
      </c>
      <c r="F167" s="218">
        <f>'A - Subsidie Vast'!D166</f>
        <v>0</v>
      </c>
      <c r="G167" s="217"/>
      <c r="H167" s="217"/>
      <c r="I167" s="320" t="str">
        <f t="shared" si="8"/>
        <v>Omschrijving wordt opgehaald uit "Aanvraag", kan daar aangepast worden</v>
      </c>
    </row>
    <row r="168" spans="1:9" x14ac:dyDescent="0.2">
      <c r="A168" s="196" t="str">
        <f>A156&amp;".08"</f>
        <v>5.08</v>
      </c>
      <c r="B168" s="237">
        <f>'A - Subsidie Vast'!B167</f>
        <v>0</v>
      </c>
      <c r="C168" s="217"/>
      <c r="D168" s="217"/>
      <c r="E168" s="218">
        <f>'A - Subsidie Vast'!C167</f>
        <v>0</v>
      </c>
      <c r="F168" s="218">
        <f>'A - Subsidie Vast'!D167</f>
        <v>0</v>
      </c>
      <c r="G168" s="217"/>
      <c r="H168" s="217"/>
      <c r="I168" s="320" t="str">
        <f t="shared" si="8"/>
        <v>Omschrijving wordt opgehaald uit "Aanvraag", kan daar aangepast worden</v>
      </c>
    </row>
    <row r="169" spans="1:9" x14ac:dyDescent="0.2">
      <c r="A169" s="196" t="str">
        <f>A156&amp;".09"</f>
        <v>5.09</v>
      </c>
      <c r="B169" s="237">
        <f>'A - Subsidie Vast'!B168</f>
        <v>0</v>
      </c>
      <c r="C169" s="217"/>
      <c r="D169" s="217"/>
      <c r="E169" s="218">
        <f>'A - Subsidie Vast'!C168</f>
        <v>0</v>
      </c>
      <c r="F169" s="218">
        <f>'A - Subsidie Vast'!D168</f>
        <v>0</v>
      </c>
      <c r="G169" s="217"/>
      <c r="H169" s="217"/>
      <c r="I169" s="320" t="str">
        <f t="shared" si="8"/>
        <v>Omschrijving wordt opgehaald uit "Aanvraag", kan daar aangepast worden</v>
      </c>
    </row>
    <row r="170" spans="1:9" x14ac:dyDescent="0.2">
      <c r="A170" s="196" t="str">
        <f>A156&amp;".10"</f>
        <v>5.10</v>
      </c>
      <c r="B170" s="237">
        <f>'A - Subsidie Vast'!B169</f>
        <v>0</v>
      </c>
      <c r="C170" s="217"/>
      <c r="D170" s="217"/>
      <c r="E170" s="218">
        <f>'A - Subsidie Vast'!C169</f>
        <v>0</v>
      </c>
      <c r="F170" s="218">
        <f>'A - Subsidie Vast'!D169</f>
        <v>0</v>
      </c>
      <c r="G170" s="217"/>
      <c r="H170" s="217"/>
      <c r="I170" s="320" t="str">
        <f t="shared" si="8"/>
        <v>Omschrijving wordt opgehaald uit "Aanvraag", kan daar aangepast worden</v>
      </c>
    </row>
    <row r="171" spans="1:9" x14ac:dyDescent="0.2">
      <c r="A171" s="196" t="str">
        <f>A156&amp;".11"</f>
        <v>5.11</v>
      </c>
      <c r="B171" s="237">
        <f>'A - Subsidie Vast'!B170</f>
        <v>0</v>
      </c>
      <c r="C171" s="217"/>
      <c r="D171" s="217"/>
      <c r="E171" s="218">
        <f>'A - Subsidie Vast'!C170</f>
        <v>0</v>
      </c>
      <c r="F171" s="218">
        <f>'A - Subsidie Vast'!D170</f>
        <v>0</v>
      </c>
      <c r="G171" s="217"/>
      <c r="H171" s="217"/>
      <c r="I171" s="320" t="str">
        <f t="shared" si="8"/>
        <v>Omschrijving wordt opgehaald uit "Aanvraag", kan daar aangepast worden</v>
      </c>
    </row>
    <row r="172" spans="1:9" x14ac:dyDescent="0.2">
      <c r="A172" s="196" t="str">
        <f>A156&amp;".12"</f>
        <v>5.12</v>
      </c>
      <c r="B172" s="237">
        <f>'A - Subsidie Vast'!B171</f>
        <v>0</v>
      </c>
      <c r="C172" s="217"/>
      <c r="D172" s="217"/>
      <c r="E172" s="218">
        <f>'A - Subsidie Vast'!C171</f>
        <v>0</v>
      </c>
      <c r="F172" s="218">
        <f>'A - Subsidie Vast'!D171</f>
        <v>0</v>
      </c>
      <c r="G172" s="217"/>
      <c r="H172" s="217"/>
      <c r="I172" s="320" t="str">
        <f t="shared" si="8"/>
        <v>Omschrijving wordt opgehaald uit "Aanvraag", kan daar aangepast worden</v>
      </c>
    </row>
    <row r="173" spans="1:9" x14ac:dyDescent="0.2">
      <c r="A173" s="196" t="str">
        <f>A156&amp;".13"</f>
        <v>5.13</v>
      </c>
      <c r="B173" s="237">
        <f>'A - Subsidie Vast'!B172</f>
        <v>0</v>
      </c>
      <c r="C173" s="217"/>
      <c r="D173" s="217"/>
      <c r="E173" s="218">
        <f>'A - Subsidie Vast'!C172</f>
        <v>0</v>
      </c>
      <c r="F173" s="218">
        <f>'A - Subsidie Vast'!D172</f>
        <v>0</v>
      </c>
      <c r="G173" s="217"/>
      <c r="H173" s="217"/>
      <c r="I173" s="320" t="str">
        <f t="shared" si="8"/>
        <v>Omschrijving wordt opgehaald uit "Aanvraag", kan daar aangepast worden</v>
      </c>
    </row>
    <row r="174" spans="1:9" x14ac:dyDescent="0.2">
      <c r="A174" s="196" t="str">
        <f>A156&amp;".14"</f>
        <v>5.14</v>
      </c>
      <c r="B174" s="237">
        <f>'A - Subsidie Vast'!B173</f>
        <v>0</v>
      </c>
      <c r="C174" s="217"/>
      <c r="D174" s="217"/>
      <c r="E174" s="218">
        <f>'A - Subsidie Vast'!C173</f>
        <v>0</v>
      </c>
      <c r="F174" s="218">
        <f>'A - Subsidie Vast'!D173</f>
        <v>0</v>
      </c>
      <c r="G174" s="217"/>
      <c r="H174" s="217"/>
      <c r="I174" s="320" t="str">
        <f t="shared" si="8"/>
        <v>Omschrijving wordt opgehaald uit "Aanvraag", kan daar aangepast worden</v>
      </c>
    </row>
    <row r="175" spans="1:9" x14ac:dyDescent="0.2">
      <c r="A175" s="196" t="str">
        <f>A156&amp;".15"</f>
        <v>5.15</v>
      </c>
      <c r="B175" s="237">
        <f>'A - Subsidie Vast'!B174</f>
        <v>0</v>
      </c>
      <c r="C175" s="217"/>
      <c r="D175" s="217"/>
      <c r="E175" s="218">
        <f>'A - Subsidie Vast'!C174</f>
        <v>0</v>
      </c>
      <c r="F175" s="218">
        <f>'A - Subsidie Vast'!D174</f>
        <v>0</v>
      </c>
      <c r="G175" s="217"/>
      <c r="H175" s="217"/>
      <c r="I175" s="320" t="str">
        <f t="shared" si="8"/>
        <v>Omschrijving wordt opgehaald uit "Aanvraag", kan daar aangepast worden</v>
      </c>
    </row>
    <row r="176" spans="1:9" ht="4.9000000000000004" customHeight="1" x14ac:dyDescent="0.2">
      <c r="A176" s="196"/>
      <c r="B176" s="192"/>
      <c r="C176" s="192"/>
      <c r="D176" s="192"/>
      <c r="E176" s="219"/>
      <c r="F176" s="219"/>
      <c r="G176" s="192"/>
      <c r="H176" s="192"/>
    </row>
    <row r="177" spans="1:8" x14ac:dyDescent="0.2">
      <c r="A177" s="196"/>
      <c r="B177" s="188" t="str">
        <f>B139</f>
        <v>TOTAAL</v>
      </c>
      <c r="C177" s="176">
        <f t="shared" ref="C177:H177" si="9">SUM(C160:C176)</f>
        <v>0</v>
      </c>
      <c r="D177" s="176">
        <f t="shared" si="9"/>
        <v>0</v>
      </c>
      <c r="E177" s="176">
        <f t="shared" si="9"/>
        <v>0</v>
      </c>
      <c r="F177" s="176">
        <f t="shared" si="9"/>
        <v>0</v>
      </c>
      <c r="G177" s="176">
        <f t="shared" si="9"/>
        <v>0</v>
      </c>
      <c r="H177" s="176">
        <f t="shared" si="9"/>
        <v>0</v>
      </c>
    </row>
    <row r="178" spans="1:8" x14ac:dyDescent="0.2">
      <c r="A178" s="269" t="s">
        <v>217</v>
      </c>
      <c r="B178" s="270"/>
      <c r="C178" s="278"/>
      <c r="D178" s="278"/>
      <c r="E178" s="278"/>
      <c r="F178" s="278"/>
      <c r="G178" s="278"/>
      <c r="H178" s="279"/>
    </row>
    <row r="179" spans="1:8" x14ac:dyDescent="0.2">
      <c r="A179" s="271"/>
      <c r="B179" s="272"/>
      <c r="C179" s="282"/>
      <c r="D179" s="282"/>
      <c r="E179" s="282"/>
      <c r="F179" s="282"/>
      <c r="G179" s="282"/>
      <c r="H179" s="283"/>
    </row>
    <row r="180" spans="1:8" x14ac:dyDescent="0.2">
      <c r="A180" s="271"/>
      <c r="B180" s="272"/>
      <c r="C180" s="282"/>
      <c r="D180" s="282"/>
      <c r="E180" s="282"/>
      <c r="F180" s="282"/>
      <c r="G180" s="282"/>
      <c r="H180" s="283"/>
    </row>
    <row r="181" spans="1:8" x14ac:dyDescent="0.2">
      <c r="A181" s="271"/>
      <c r="B181" s="272"/>
      <c r="C181" s="282"/>
      <c r="D181" s="282"/>
      <c r="E181" s="282"/>
      <c r="F181" s="282"/>
      <c r="G181" s="282"/>
      <c r="H181" s="283"/>
    </row>
    <row r="182" spans="1:8" x14ac:dyDescent="0.2">
      <c r="A182" s="271"/>
      <c r="B182" s="272"/>
      <c r="C182" s="282"/>
      <c r="D182" s="282"/>
      <c r="E182" s="282"/>
      <c r="F182" s="282"/>
      <c r="G182" s="282"/>
      <c r="H182" s="283"/>
    </row>
    <row r="183" spans="1:8" x14ac:dyDescent="0.2">
      <c r="A183" s="271"/>
      <c r="B183" s="272"/>
      <c r="C183" s="282"/>
      <c r="D183" s="282"/>
      <c r="E183" s="282"/>
      <c r="F183" s="282"/>
      <c r="G183" s="282"/>
      <c r="H183" s="283"/>
    </row>
    <row r="184" spans="1:8" x14ac:dyDescent="0.2">
      <c r="A184" s="271"/>
      <c r="B184" s="272"/>
      <c r="C184" s="282"/>
      <c r="D184" s="282"/>
      <c r="E184" s="282"/>
      <c r="F184" s="282"/>
      <c r="G184" s="282"/>
      <c r="H184" s="283"/>
    </row>
    <row r="185" spans="1:8" x14ac:dyDescent="0.2">
      <c r="A185" s="271"/>
      <c r="B185" s="272"/>
      <c r="C185" s="282"/>
      <c r="D185" s="282"/>
      <c r="E185" s="282"/>
      <c r="F185" s="282"/>
      <c r="G185" s="282"/>
      <c r="H185" s="283"/>
    </row>
    <row r="186" spans="1:8" x14ac:dyDescent="0.2">
      <c r="A186" s="271"/>
      <c r="B186" s="272"/>
      <c r="C186" s="282"/>
      <c r="D186" s="282"/>
      <c r="E186" s="282"/>
      <c r="F186" s="282"/>
      <c r="G186" s="282"/>
      <c r="H186" s="283"/>
    </row>
    <row r="187" spans="1:8" x14ac:dyDescent="0.2">
      <c r="A187" s="271"/>
      <c r="B187" s="272"/>
      <c r="C187" s="282"/>
      <c r="D187" s="282"/>
      <c r="E187" s="282"/>
      <c r="F187" s="282"/>
      <c r="G187" s="282"/>
      <c r="H187" s="283"/>
    </row>
    <row r="188" spans="1:8" x14ac:dyDescent="0.2">
      <c r="A188" s="271"/>
      <c r="B188" s="272"/>
      <c r="C188" s="282"/>
      <c r="D188" s="282"/>
      <c r="E188" s="282"/>
      <c r="F188" s="282"/>
      <c r="G188" s="282"/>
      <c r="H188" s="283"/>
    </row>
    <row r="189" spans="1:8" x14ac:dyDescent="0.2">
      <c r="A189" s="271"/>
      <c r="B189" s="272"/>
      <c r="C189" s="282"/>
      <c r="D189" s="282"/>
      <c r="E189" s="282"/>
      <c r="F189" s="282"/>
      <c r="G189" s="282"/>
      <c r="H189" s="283"/>
    </row>
    <row r="190" spans="1:8" x14ac:dyDescent="0.2">
      <c r="A190" s="271"/>
      <c r="B190" s="272"/>
      <c r="C190" s="282"/>
      <c r="D190" s="282"/>
      <c r="E190" s="282"/>
      <c r="F190" s="282"/>
      <c r="G190" s="282"/>
      <c r="H190" s="283"/>
    </row>
    <row r="191" spans="1:8" x14ac:dyDescent="0.2">
      <c r="A191" s="287"/>
      <c r="B191" s="288"/>
      <c r="C191" s="288"/>
      <c r="D191" s="288"/>
      <c r="E191" s="288"/>
      <c r="F191" s="288"/>
      <c r="G191" s="288"/>
      <c r="H191" s="289"/>
    </row>
    <row r="192" spans="1:8" x14ac:dyDescent="0.2">
      <c r="A192" s="290"/>
      <c r="B192" s="291"/>
      <c r="C192" s="291"/>
      <c r="D192" s="291"/>
      <c r="E192" s="291"/>
      <c r="F192" s="291"/>
      <c r="G192" s="291"/>
      <c r="H192" s="292"/>
    </row>
    <row r="194" spans="1:9" x14ac:dyDescent="0.2">
      <c r="A194" s="424">
        <f>+'V - Exploitatie'!A16</f>
        <v>6</v>
      </c>
      <c r="B194" s="497" t="str">
        <f>+'V - Exploitatie'!C16</f>
        <v xml:space="preserve">Jongerenwerk </v>
      </c>
      <c r="C194" s="497"/>
      <c r="D194" s="497"/>
      <c r="E194" s="497"/>
      <c r="F194" s="497"/>
      <c r="G194" s="498"/>
      <c r="H194" s="498"/>
    </row>
    <row r="195" spans="1:9" x14ac:dyDescent="0.2">
      <c r="A195" s="496"/>
      <c r="B195" s="499"/>
      <c r="C195" s="497"/>
      <c r="D195" s="497"/>
      <c r="E195" s="497"/>
      <c r="F195" s="497"/>
      <c r="G195" s="498"/>
      <c r="H195" s="498"/>
    </row>
    <row r="196" spans="1:9" x14ac:dyDescent="0.2">
      <c r="A196" s="171"/>
      <c r="B196" s="220"/>
      <c r="C196" s="500">
        <f>jaar_subsidie</f>
        <v>2021</v>
      </c>
      <c r="D196" s="420"/>
      <c r="E196" s="501"/>
      <c r="F196" s="501"/>
      <c r="G196" s="420">
        <f>jaar_subsidie-1</f>
        <v>2020</v>
      </c>
      <c r="H196" s="420"/>
    </row>
    <row r="197" spans="1:9" x14ac:dyDescent="0.2">
      <c r="A197" s="172"/>
      <c r="B197" s="189"/>
      <c r="C197" s="500" t="str">
        <f>C159</f>
        <v>Realisatie</v>
      </c>
      <c r="D197" s="420"/>
      <c r="E197" s="420" t="str">
        <f>E159</f>
        <v>Begroot</v>
      </c>
      <c r="F197" s="420"/>
      <c r="G197" s="420" t="str">
        <f>G159</f>
        <v>Realisatie</v>
      </c>
      <c r="H197" s="420"/>
    </row>
    <row r="198" spans="1:9" x14ac:dyDescent="0.2">
      <c r="A198" s="173" t="s">
        <v>0</v>
      </c>
      <c r="B198" s="173" t="s">
        <v>1</v>
      </c>
      <c r="C198" s="216" t="str">
        <f>C160</f>
        <v>Lasten</v>
      </c>
      <c r="D198" s="216" t="str">
        <f>D160</f>
        <v>Baten</v>
      </c>
      <c r="E198" s="216" t="str">
        <f>C198</f>
        <v>Lasten</v>
      </c>
      <c r="F198" s="216" t="str">
        <f>D198</f>
        <v>Baten</v>
      </c>
      <c r="G198" s="216" t="str">
        <f>E198</f>
        <v>Lasten</v>
      </c>
      <c r="H198" s="216" t="str">
        <f>F198</f>
        <v>Baten</v>
      </c>
      <c r="I198" s="319" t="s">
        <v>228</v>
      </c>
    </row>
    <row r="199" spans="1:9" x14ac:dyDescent="0.2">
      <c r="A199" s="196" t="str">
        <f>A194&amp;".01"</f>
        <v>6.01</v>
      </c>
      <c r="B199" s="237" t="str">
        <f>'A - Subsidie Vast'!B198</f>
        <v>Inhuur</v>
      </c>
      <c r="C199" s="217"/>
      <c r="D199" s="217"/>
      <c r="E199" s="218">
        <f>'A - Subsidie Vast'!C198</f>
        <v>0</v>
      </c>
      <c r="F199" s="218">
        <f>'A - Subsidie Vast'!D198</f>
        <v>0</v>
      </c>
      <c r="G199" s="217"/>
      <c r="H199" s="217"/>
      <c r="I199" s="320" t="str">
        <f>A_Uit_Aanvraag_niet_aanpasbaar</f>
        <v>Omschrijving wordt opgehaald uit "Aanvraag"</v>
      </c>
    </row>
    <row r="200" spans="1:9" x14ac:dyDescent="0.2">
      <c r="A200" s="196" t="str">
        <f>A194&amp;".02"</f>
        <v>6.02</v>
      </c>
      <c r="B200" s="237" t="str">
        <f>'A - Subsidie Vast'!B199</f>
        <v>Jeugdzomerkamp</v>
      </c>
      <c r="C200" s="217"/>
      <c r="D200" s="217"/>
      <c r="E200" s="218">
        <f>'A - Subsidie Vast'!C199</f>
        <v>0</v>
      </c>
      <c r="F200" s="218">
        <f>'A - Subsidie Vast'!D199</f>
        <v>0</v>
      </c>
      <c r="G200" s="217"/>
      <c r="H200" s="217"/>
      <c r="I200" s="320" t="str">
        <f>A_Uit_Aanvraag_niet_aanpasbaar</f>
        <v>Omschrijving wordt opgehaald uit "Aanvraag"</v>
      </c>
    </row>
    <row r="201" spans="1:9" x14ac:dyDescent="0.2">
      <c r="A201" s="196" t="str">
        <f>A194&amp;".03"</f>
        <v>6.03</v>
      </c>
      <c r="B201" s="237" t="str">
        <f>'A - Subsidie Vast'!B200</f>
        <v>Buitenspeeldag</v>
      </c>
      <c r="C201" s="217"/>
      <c r="D201" s="217"/>
      <c r="E201" s="218">
        <f>'A - Subsidie Vast'!C200</f>
        <v>0</v>
      </c>
      <c r="F201" s="218">
        <f>'A - Subsidie Vast'!D200</f>
        <v>0</v>
      </c>
      <c r="G201" s="217"/>
      <c r="H201" s="217"/>
      <c r="I201" s="320" t="str">
        <f>A_Uit_Aanvraag_niet_aanpasbaar</f>
        <v>Omschrijving wordt opgehaald uit "Aanvraag"</v>
      </c>
    </row>
    <row r="202" spans="1:9" x14ac:dyDescent="0.2">
      <c r="A202" s="196" t="str">
        <f>A194&amp;".04"</f>
        <v>6.04</v>
      </c>
      <c r="B202" s="237">
        <f>'A - Subsidie Vast'!B201</f>
        <v>0</v>
      </c>
      <c r="C202" s="217"/>
      <c r="D202" s="217"/>
      <c r="E202" s="218">
        <f>'A - Subsidie Vast'!C201</f>
        <v>0</v>
      </c>
      <c r="F202" s="218">
        <f>'A - Subsidie Vast'!D201</f>
        <v>0</v>
      </c>
      <c r="G202" s="217"/>
      <c r="H202" s="217"/>
      <c r="I202" s="320" t="str">
        <f t="shared" ref="I202:I213" si="10">A_Uit_Aanvraag_wel_aanpasbaar</f>
        <v>Omschrijving wordt opgehaald uit "Aanvraag", kan daar aangepast worden</v>
      </c>
    </row>
    <row r="203" spans="1:9" x14ac:dyDescent="0.2">
      <c r="A203" s="196" t="str">
        <f>A194&amp;".05"</f>
        <v>6.05</v>
      </c>
      <c r="B203" s="237">
        <f>'A - Subsidie Vast'!B202</f>
        <v>0</v>
      </c>
      <c r="C203" s="217"/>
      <c r="D203" s="217"/>
      <c r="E203" s="218">
        <f>'A - Subsidie Vast'!C202</f>
        <v>0</v>
      </c>
      <c r="F203" s="218">
        <f>'A - Subsidie Vast'!D202</f>
        <v>0</v>
      </c>
      <c r="G203" s="217"/>
      <c r="H203" s="217"/>
      <c r="I203" s="320" t="str">
        <f t="shared" si="10"/>
        <v>Omschrijving wordt opgehaald uit "Aanvraag", kan daar aangepast worden</v>
      </c>
    </row>
    <row r="204" spans="1:9" x14ac:dyDescent="0.2">
      <c r="A204" s="196" t="str">
        <f>A194&amp;".06"</f>
        <v>6.06</v>
      </c>
      <c r="B204" s="237">
        <f>'A - Subsidie Vast'!B203</f>
        <v>0</v>
      </c>
      <c r="C204" s="217"/>
      <c r="D204" s="217"/>
      <c r="E204" s="218">
        <f>'A - Subsidie Vast'!C203</f>
        <v>0</v>
      </c>
      <c r="F204" s="218">
        <f>'A - Subsidie Vast'!D203</f>
        <v>0</v>
      </c>
      <c r="G204" s="217"/>
      <c r="H204" s="217"/>
      <c r="I204" s="320" t="str">
        <f t="shared" si="10"/>
        <v>Omschrijving wordt opgehaald uit "Aanvraag", kan daar aangepast worden</v>
      </c>
    </row>
    <row r="205" spans="1:9" x14ac:dyDescent="0.2">
      <c r="A205" s="196" t="str">
        <f>A194&amp;".07"</f>
        <v>6.07</v>
      </c>
      <c r="B205" s="237">
        <f>'A - Subsidie Vast'!B204</f>
        <v>0</v>
      </c>
      <c r="C205" s="217"/>
      <c r="D205" s="217"/>
      <c r="E205" s="218">
        <f>'A - Subsidie Vast'!C204</f>
        <v>0</v>
      </c>
      <c r="F205" s="218">
        <f>'A - Subsidie Vast'!D204</f>
        <v>0</v>
      </c>
      <c r="G205" s="217"/>
      <c r="H205" s="217"/>
      <c r="I205" s="320" t="str">
        <f t="shared" si="10"/>
        <v>Omschrijving wordt opgehaald uit "Aanvraag", kan daar aangepast worden</v>
      </c>
    </row>
    <row r="206" spans="1:9" x14ac:dyDescent="0.2">
      <c r="A206" s="196" t="str">
        <f>A194&amp;".08"</f>
        <v>6.08</v>
      </c>
      <c r="B206" s="237">
        <f>'A - Subsidie Vast'!B205</f>
        <v>0</v>
      </c>
      <c r="C206" s="217"/>
      <c r="D206" s="217"/>
      <c r="E206" s="218">
        <f>'A - Subsidie Vast'!C205</f>
        <v>0</v>
      </c>
      <c r="F206" s="218">
        <f>'A - Subsidie Vast'!D205</f>
        <v>0</v>
      </c>
      <c r="G206" s="217"/>
      <c r="H206" s="217"/>
      <c r="I206" s="320" t="str">
        <f t="shared" si="10"/>
        <v>Omschrijving wordt opgehaald uit "Aanvraag", kan daar aangepast worden</v>
      </c>
    </row>
    <row r="207" spans="1:9" x14ac:dyDescent="0.2">
      <c r="A207" s="196" t="str">
        <f>A194&amp;".09"</f>
        <v>6.09</v>
      </c>
      <c r="B207" s="237">
        <f>'A - Subsidie Vast'!B206</f>
        <v>0</v>
      </c>
      <c r="C207" s="217"/>
      <c r="D207" s="217"/>
      <c r="E207" s="218">
        <f>'A - Subsidie Vast'!C206</f>
        <v>0</v>
      </c>
      <c r="F207" s="218">
        <f>'A - Subsidie Vast'!D206</f>
        <v>0</v>
      </c>
      <c r="G207" s="217"/>
      <c r="H207" s="217"/>
      <c r="I207" s="320" t="str">
        <f t="shared" si="10"/>
        <v>Omschrijving wordt opgehaald uit "Aanvraag", kan daar aangepast worden</v>
      </c>
    </row>
    <row r="208" spans="1:9" x14ac:dyDescent="0.2">
      <c r="A208" s="196" t="str">
        <f>A194&amp;".10"</f>
        <v>6.10</v>
      </c>
      <c r="B208" s="237">
        <f>'A - Subsidie Vast'!B207</f>
        <v>0</v>
      </c>
      <c r="C208" s="217"/>
      <c r="D208" s="217"/>
      <c r="E208" s="218">
        <f>'A - Subsidie Vast'!C207</f>
        <v>0</v>
      </c>
      <c r="F208" s="218">
        <f>'A - Subsidie Vast'!D207</f>
        <v>0</v>
      </c>
      <c r="G208" s="217"/>
      <c r="H208" s="217"/>
      <c r="I208" s="320" t="str">
        <f t="shared" si="10"/>
        <v>Omschrijving wordt opgehaald uit "Aanvraag", kan daar aangepast worden</v>
      </c>
    </row>
    <row r="209" spans="1:9" x14ac:dyDescent="0.2">
      <c r="A209" s="196" t="str">
        <f>A194&amp;".11"</f>
        <v>6.11</v>
      </c>
      <c r="B209" s="237">
        <f>'A - Subsidie Vast'!B208</f>
        <v>0</v>
      </c>
      <c r="C209" s="217"/>
      <c r="D209" s="217"/>
      <c r="E209" s="218">
        <f>'A - Subsidie Vast'!C208</f>
        <v>0</v>
      </c>
      <c r="F209" s="218">
        <f>'A - Subsidie Vast'!D208</f>
        <v>0</v>
      </c>
      <c r="G209" s="217"/>
      <c r="H209" s="217"/>
      <c r="I209" s="320" t="str">
        <f t="shared" si="10"/>
        <v>Omschrijving wordt opgehaald uit "Aanvraag", kan daar aangepast worden</v>
      </c>
    </row>
    <row r="210" spans="1:9" x14ac:dyDescent="0.2">
      <c r="A210" s="196" t="str">
        <f>A194&amp;".12"</f>
        <v>6.12</v>
      </c>
      <c r="B210" s="237">
        <f>'A - Subsidie Vast'!B209</f>
        <v>0</v>
      </c>
      <c r="C210" s="217"/>
      <c r="D210" s="217"/>
      <c r="E210" s="218">
        <f>'A - Subsidie Vast'!C209</f>
        <v>0</v>
      </c>
      <c r="F210" s="218">
        <f>'A - Subsidie Vast'!D209</f>
        <v>0</v>
      </c>
      <c r="G210" s="217"/>
      <c r="H210" s="217"/>
      <c r="I210" s="320" t="str">
        <f t="shared" si="10"/>
        <v>Omschrijving wordt opgehaald uit "Aanvraag", kan daar aangepast worden</v>
      </c>
    </row>
    <row r="211" spans="1:9" x14ac:dyDescent="0.2">
      <c r="A211" s="196" t="str">
        <f>A194&amp;".13"</f>
        <v>6.13</v>
      </c>
      <c r="B211" s="237">
        <f>'A - Subsidie Vast'!B210</f>
        <v>0</v>
      </c>
      <c r="C211" s="217"/>
      <c r="D211" s="217"/>
      <c r="E211" s="218">
        <f>'A - Subsidie Vast'!C210</f>
        <v>0</v>
      </c>
      <c r="F211" s="218">
        <f>'A - Subsidie Vast'!D210</f>
        <v>0</v>
      </c>
      <c r="G211" s="217"/>
      <c r="H211" s="217"/>
      <c r="I211" s="320" t="str">
        <f t="shared" si="10"/>
        <v>Omschrijving wordt opgehaald uit "Aanvraag", kan daar aangepast worden</v>
      </c>
    </row>
    <row r="212" spans="1:9" x14ac:dyDescent="0.2">
      <c r="A212" s="196" t="str">
        <f>A194&amp;".14"</f>
        <v>6.14</v>
      </c>
      <c r="B212" s="237">
        <f>'A - Subsidie Vast'!B211</f>
        <v>0</v>
      </c>
      <c r="C212" s="217"/>
      <c r="D212" s="217"/>
      <c r="E212" s="218">
        <f>'A - Subsidie Vast'!C211</f>
        <v>0</v>
      </c>
      <c r="F212" s="218">
        <f>'A - Subsidie Vast'!D211</f>
        <v>0</v>
      </c>
      <c r="G212" s="217"/>
      <c r="H212" s="217"/>
      <c r="I212" s="320" t="str">
        <f t="shared" si="10"/>
        <v>Omschrijving wordt opgehaald uit "Aanvraag", kan daar aangepast worden</v>
      </c>
    </row>
    <row r="213" spans="1:9" x14ac:dyDescent="0.2">
      <c r="A213" s="196" t="str">
        <f>A194&amp;".15"</f>
        <v>6.15</v>
      </c>
      <c r="B213" s="237">
        <f>'A - Subsidie Vast'!B212</f>
        <v>0</v>
      </c>
      <c r="C213" s="217"/>
      <c r="D213" s="217"/>
      <c r="E213" s="218">
        <f>'A - Subsidie Vast'!C212</f>
        <v>0</v>
      </c>
      <c r="F213" s="218">
        <f>'A - Subsidie Vast'!D212</f>
        <v>0</v>
      </c>
      <c r="G213" s="217"/>
      <c r="H213" s="217"/>
      <c r="I213" s="320" t="str">
        <f t="shared" si="10"/>
        <v>Omschrijving wordt opgehaald uit "Aanvraag", kan daar aangepast worden</v>
      </c>
    </row>
    <row r="214" spans="1:9" ht="4.9000000000000004" customHeight="1" x14ac:dyDescent="0.2">
      <c r="A214" s="196"/>
      <c r="B214" s="192"/>
      <c r="C214" s="192"/>
      <c r="D214" s="192"/>
      <c r="E214" s="219"/>
      <c r="F214" s="219"/>
      <c r="G214" s="192"/>
      <c r="H214" s="192"/>
    </row>
    <row r="215" spans="1:9" x14ac:dyDescent="0.2">
      <c r="A215" s="196"/>
      <c r="B215" s="188" t="str">
        <f>B177</f>
        <v>TOTAAL</v>
      </c>
      <c r="C215" s="176">
        <f t="shared" ref="C215:H215" si="11">SUM(C198:C214)</f>
        <v>0</v>
      </c>
      <c r="D215" s="176">
        <f t="shared" si="11"/>
        <v>0</v>
      </c>
      <c r="E215" s="176">
        <f t="shared" si="11"/>
        <v>0</v>
      </c>
      <c r="F215" s="176">
        <f t="shared" si="11"/>
        <v>0</v>
      </c>
      <c r="G215" s="176">
        <f t="shared" si="11"/>
        <v>0</v>
      </c>
      <c r="H215" s="176">
        <f t="shared" si="11"/>
        <v>0</v>
      </c>
    </row>
    <row r="216" spans="1:9" x14ac:dyDescent="0.2">
      <c r="A216" s="269" t="s">
        <v>217</v>
      </c>
      <c r="B216" s="270"/>
      <c r="C216" s="278"/>
      <c r="D216" s="278"/>
      <c r="E216" s="278"/>
      <c r="F216" s="278"/>
      <c r="G216" s="278"/>
      <c r="H216" s="279"/>
    </row>
    <row r="217" spans="1:9" x14ac:dyDescent="0.2">
      <c r="A217" s="271"/>
      <c r="B217" s="272"/>
      <c r="C217" s="282"/>
      <c r="D217" s="282"/>
      <c r="E217" s="282"/>
      <c r="F217" s="282"/>
      <c r="G217" s="282"/>
      <c r="H217" s="283"/>
    </row>
    <row r="218" spans="1:9" x14ac:dyDescent="0.2">
      <c r="A218" s="271"/>
      <c r="B218" s="272"/>
      <c r="C218" s="282"/>
      <c r="D218" s="282"/>
      <c r="E218" s="282"/>
      <c r="F218" s="282"/>
      <c r="G218" s="282"/>
      <c r="H218" s="283"/>
    </row>
    <row r="219" spans="1:9" x14ac:dyDescent="0.2">
      <c r="A219" s="271"/>
      <c r="B219" s="272"/>
      <c r="C219" s="282"/>
      <c r="D219" s="282"/>
      <c r="E219" s="282"/>
      <c r="F219" s="282"/>
      <c r="G219" s="282"/>
      <c r="H219" s="283"/>
    </row>
    <row r="220" spans="1:9" x14ac:dyDescent="0.2">
      <c r="A220" s="271"/>
      <c r="B220" s="272"/>
      <c r="C220" s="282"/>
      <c r="D220" s="282"/>
      <c r="E220" s="282"/>
      <c r="F220" s="282"/>
      <c r="G220" s="282"/>
      <c r="H220" s="283"/>
    </row>
    <row r="221" spans="1:9" x14ac:dyDescent="0.2">
      <c r="A221" s="271"/>
      <c r="B221" s="272"/>
      <c r="C221" s="282"/>
      <c r="D221" s="282"/>
      <c r="E221" s="282"/>
      <c r="F221" s="282"/>
      <c r="G221" s="282"/>
      <c r="H221" s="283"/>
    </row>
    <row r="222" spans="1:9" x14ac:dyDescent="0.2">
      <c r="A222" s="271"/>
      <c r="B222" s="272"/>
      <c r="C222" s="282"/>
      <c r="D222" s="282"/>
      <c r="E222" s="282"/>
      <c r="F222" s="282"/>
      <c r="G222" s="282"/>
      <c r="H222" s="283"/>
    </row>
    <row r="223" spans="1:9" x14ac:dyDescent="0.2">
      <c r="A223" s="271"/>
      <c r="B223" s="272"/>
      <c r="C223" s="282"/>
      <c r="D223" s="282"/>
      <c r="E223" s="282"/>
      <c r="F223" s="282"/>
      <c r="G223" s="282"/>
      <c r="H223" s="283"/>
    </row>
    <row r="224" spans="1:9" x14ac:dyDescent="0.2">
      <c r="A224" s="271"/>
      <c r="B224" s="272"/>
      <c r="C224" s="282"/>
      <c r="D224" s="282"/>
      <c r="E224" s="282"/>
      <c r="F224" s="282"/>
      <c r="G224" s="282"/>
      <c r="H224" s="283"/>
    </row>
    <row r="225" spans="1:9" x14ac:dyDescent="0.2">
      <c r="A225" s="271"/>
      <c r="B225" s="272"/>
      <c r="C225" s="282"/>
      <c r="D225" s="282"/>
      <c r="E225" s="282"/>
      <c r="F225" s="282"/>
      <c r="G225" s="282"/>
      <c r="H225" s="283"/>
    </row>
    <row r="226" spans="1:9" x14ac:dyDescent="0.2">
      <c r="A226" s="271"/>
      <c r="B226" s="272"/>
      <c r="C226" s="282"/>
      <c r="D226" s="282"/>
      <c r="E226" s="282"/>
      <c r="F226" s="282"/>
      <c r="G226" s="282"/>
      <c r="H226" s="283"/>
    </row>
    <row r="227" spans="1:9" x14ac:dyDescent="0.2">
      <c r="A227" s="271"/>
      <c r="B227" s="272"/>
      <c r="C227" s="282"/>
      <c r="D227" s="282"/>
      <c r="E227" s="282"/>
      <c r="F227" s="282"/>
      <c r="G227" s="282"/>
      <c r="H227" s="283"/>
    </row>
    <row r="228" spans="1:9" x14ac:dyDescent="0.2">
      <c r="A228" s="271"/>
      <c r="B228" s="272"/>
      <c r="C228" s="282"/>
      <c r="D228" s="282"/>
      <c r="E228" s="282"/>
      <c r="F228" s="282"/>
      <c r="G228" s="282"/>
      <c r="H228" s="283"/>
    </row>
    <row r="229" spans="1:9" x14ac:dyDescent="0.2">
      <c r="A229" s="287"/>
      <c r="B229" s="288"/>
      <c r="C229" s="288"/>
      <c r="D229" s="288"/>
      <c r="E229" s="288"/>
      <c r="F229" s="288"/>
      <c r="G229" s="288"/>
      <c r="H229" s="289"/>
    </row>
    <row r="230" spans="1:9" x14ac:dyDescent="0.2">
      <c r="A230" s="290"/>
      <c r="B230" s="291"/>
      <c r="C230" s="291"/>
      <c r="D230" s="291"/>
      <c r="E230" s="291"/>
      <c r="F230" s="291"/>
      <c r="G230" s="291"/>
      <c r="H230" s="292"/>
    </row>
    <row r="232" spans="1:9" x14ac:dyDescent="0.2">
      <c r="A232" s="424">
        <f>+'V - Exploitatie'!A17</f>
        <v>7</v>
      </c>
      <c r="B232" s="497" t="str">
        <f>+'V - Exploitatie'!C17</f>
        <v>Ouderen</v>
      </c>
      <c r="C232" s="497"/>
      <c r="D232" s="497"/>
      <c r="E232" s="497"/>
      <c r="F232" s="497"/>
      <c r="G232" s="498"/>
      <c r="H232" s="498"/>
    </row>
    <row r="233" spans="1:9" x14ac:dyDescent="0.2">
      <c r="A233" s="496"/>
      <c r="B233" s="499"/>
      <c r="C233" s="497"/>
      <c r="D233" s="497"/>
      <c r="E233" s="497"/>
      <c r="F233" s="497"/>
      <c r="G233" s="498"/>
      <c r="H233" s="498"/>
    </row>
    <row r="234" spans="1:9" x14ac:dyDescent="0.2">
      <c r="A234" s="171"/>
      <c r="B234" s="220"/>
      <c r="C234" s="500">
        <f>jaar_subsidie</f>
        <v>2021</v>
      </c>
      <c r="D234" s="420"/>
      <c r="E234" s="501"/>
      <c r="F234" s="501"/>
      <c r="G234" s="420">
        <f>jaar_subsidie-1</f>
        <v>2020</v>
      </c>
      <c r="H234" s="420"/>
    </row>
    <row r="235" spans="1:9" x14ac:dyDescent="0.2">
      <c r="A235" s="172"/>
      <c r="B235" s="189"/>
      <c r="C235" s="500" t="str">
        <f>C121</f>
        <v>Realisatie</v>
      </c>
      <c r="D235" s="420"/>
      <c r="E235" s="420" t="str">
        <f>E121</f>
        <v>Begroot</v>
      </c>
      <c r="F235" s="420"/>
      <c r="G235" s="420" t="str">
        <f>G121</f>
        <v>Realisatie</v>
      </c>
      <c r="H235" s="420"/>
    </row>
    <row r="236" spans="1:9" x14ac:dyDescent="0.2">
      <c r="A236" s="173" t="s">
        <v>0</v>
      </c>
      <c r="B236" s="173" t="s">
        <v>1</v>
      </c>
      <c r="C236" s="216" t="str">
        <f>C122</f>
        <v>Lasten</v>
      </c>
      <c r="D236" s="216" t="str">
        <f>D122</f>
        <v>Baten</v>
      </c>
      <c r="E236" s="216" t="str">
        <f>C236</f>
        <v>Lasten</v>
      </c>
      <c r="F236" s="216" t="str">
        <f>D236</f>
        <v>Baten</v>
      </c>
      <c r="G236" s="216" t="str">
        <f>E236</f>
        <v>Lasten</v>
      </c>
      <c r="H236" s="216" t="str">
        <f>F236</f>
        <v>Baten</v>
      </c>
      <c r="I236" s="319" t="s">
        <v>228</v>
      </c>
    </row>
    <row r="237" spans="1:9" x14ac:dyDescent="0.2">
      <c r="A237" s="196" t="str">
        <f>A232&amp;".01"</f>
        <v>7.01</v>
      </c>
      <c r="B237" s="237" t="str">
        <f>'A - Subsidie Vast'!B236</f>
        <v>SCW ouderen</v>
      </c>
      <c r="C237" s="217"/>
      <c r="D237" s="217"/>
      <c r="E237" s="218">
        <f>'A - Subsidie Vast'!C236</f>
        <v>0</v>
      </c>
      <c r="F237" s="218">
        <f>'A - Subsidie Vast'!D236</f>
        <v>0</v>
      </c>
      <c r="G237" s="217"/>
      <c r="H237" s="217"/>
      <c r="I237" s="320" t="str">
        <f>A_Uit_Aanvraag_niet_aanpasbaar</f>
        <v>Omschrijving wordt opgehaald uit "Aanvraag"</v>
      </c>
    </row>
    <row r="238" spans="1:9" x14ac:dyDescent="0.2">
      <c r="A238" s="196" t="str">
        <f>A232&amp;".02"</f>
        <v>7.02</v>
      </c>
      <c r="B238" s="237" t="str">
        <f>'A - Subsidie Vast'!B237</f>
        <v>Algemeen</v>
      </c>
      <c r="C238" s="217"/>
      <c r="D238" s="217"/>
      <c r="E238" s="218">
        <f>'A - Subsidie Vast'!C237</f>
        <v>0</v>
      </c>
      <c r="F238" s="218">
        <f>'A - Subsidie Vast'!D237</f>
        <v>0</v>
      </c>
      <c r="G238" s="217"/>
      <c r="H238" s="217"/>
      <c r="I238" s="320" t="str">
        <f>A_Uit_Aanvraag_niet_aanpasbaar</f>
        <v>Omschrijving wordt opgehaald uit "Aanvraag"</v>
      </c>
    </row>
    <row r="239" spans="1:9" x14ac:dyDescent="0.2">
      <c r="A239" s="196" t="str">
        <f>A232&amp;".03"</f>
        <v>7.03</v>
      </c>
      <c r="B239" s="237" t="str">
        <f>'A - Subsidie Vast'!B238</f>
        <v>Conditietraining</v>
      </c>
      <c r="C239" s="217"/>
      <c r="D239" s="217"/>
      <c r="E239" s="218">
        <f>'A - Subsidie Vast'!C238</f>
        <v>0</v>
      </c>
      <c r="F239" s="218">
        <f>'A - Subsidie Vast'!D238</f>
        <v>0</v>
      </c>
      <c r="G239" s="217"/>
      <c r="H239" s="217"/>
      <c r="I239" s="320" t="str">
        <f t="shared" ref="I239:I251" si="12">A_Uit_Aanvraag_wel_aanpasbaar</f>
        <v>Omschrijving wordt opgehaald uit "Aanvraag", kan daar aangepast worden</v>
      </c>
    </row>
    <row r="240" spans="1:9" x14ac:dyDescent="0.2">
      <c r="A240" s="196" t="str">
        <f>A232&amp;".04"</f>
        <v>7.04</v>
      </c>
      <c r="B240" s="237" t="str">
        <f>'A - Subsidie Vast'!B239</f>
        <v>Kerstfeest buurt</v>
      </c>
      <c r="C240" s="217"/>
      <c r="D240" s="217"/>
      <c r="E240" s="218">
        <f>'A - Subsidie Vast'!C239</f>
        <v>0</v>
      </c>
      <c r="F240" s="218">
        <f>'A - Subsidie Vast'!D239</f>
        <v>0</v>
      </c>
      <c r="G240" s="217"/>
      <c r="H240" s="217"/>
      <c r="I240" s="320" t="str">
        <f t="shared" si="12"/>
        <v>Omschrijving wordt opgehaald uit "Aanvraag", kan daar aangepast worden</v>
      </c>
    </row>
    <row r="241" spans="1:9" x14ac:dyDescent="0.2">
      <c r="A241" s="196" t="str">
        <f>A232&amp;".05"</f>
        <v>7.05</v>
      </c>
      <c r="B241" s="237" t="str">
        <f>'A - Subsidie Vast'!B240</f>
        <v>Eetcafé</v>
      </c>
      <c r="C241" s="217"/>
      <c r="D241" s="217"/>
      <c r="E241" s="218">
        <f>'A - Subsidie Vast'!C240</f>
        <v>0</v>
      </c>
      <c r="F241" s="218">
        <f>'A - Subsidie Vast'!D240</f>
        <v>0</v>
      </c>
      <c r="G241" s="217"/>
      <c r="H241" s="217"/>
      <c r="I241" s="320" t="str">
        <f t="shared" si="12"/>
        <v>Omschrijving wordt opgehaald uit "Aanvraag", kan daar aangepast worden</v>
      </c>
    </row>
    <row r="242" spans="1:9" x14ac:dyDescent="0.2">
      <c r="A242" s="196" t="str">
        <f>A232&amp;".06"</f>
        <v>7.06</v>
      </c>
      <c r="B242" s="237" t="str">
        <f>'A - Subsidie Vast'!B241</f>
        <v>Computer- / Ipad cursus</v>
      </c>
      <c r="C242" s="217"/>
      <c r="D242" s="217"/>
      <c r="E242" s="218">
        <f>'A - Subsidie Vast'!C241</f>
        <v>0</v>
      </c>
      <c r="F242" s="218">
        <f>'A - Subsidie Vast'!D241</f>
        <v>0</v>
      </c>
      <c r="G242" s="217"/>
      <c r="H242" s="217"/>
      <c r="I242" s="320" t="str">
        <f t="shared" si="12"/>
        <v>Omschrijving wordt opgehaald uit "Aanvraag", kan daar aangepast worden</v>
      </c>
    </row>
    <row r="243" spans="1:9" x14ac:dyDescent="0.2">
      <c r="A243" s="196" t="str">
        <f>A232&amp;".07"</f>
        <v>7.07</v>
      </c>
      <c r="B243" s="237" t="str">
        <f>'A - Subsidie Vast'!B242</f>
        <v>Handwerken</v>
      </c>
      <c r="C243" s="217"/>
      <c r="D243" s="217"/>
      <c r="E243" s="218">
        <f>'A - Subsidie Vast'!C242</f>
        <v>0</v>
      </c>
      <c r="F243" s="218">
        <f>'A - Subsidie Vast'!D242</f>
        <v>0</v>
      </c>
      <c r="G243" s="217"/>
      <c r="H243" s="217"/>
      <c r="I243" s="320" t="str">
        <f t="shared" si="12"/>
        <v>Omschrijving wordt opgehaald uit "Aanvraag", kan daar aangepast worden</v>
      </c>
    </row>
    <row r="244" spans="1:9" x14ac:dyDescent="0.2">
      <c r="A244" s="196" t="str">
        <f>A232&amp;".08"</f>
        <v>7.08</v>
      </c>
      <c r="B244" s="237">
        <f>'A - Subsidie Vast'!B243</f>
        <v>0</v>
      </c>
      <c r="C244" s="217"/>
      <c r="D244" s="217"/>
      <c r="E244" s="218">
        <f>'A - Subsidie Vast'!C243</f>
        <v>0</v>
      </c>
      <c r="F244" s="218">
        <f>'A - Subsidie Vast'!D243</f>
        <v>0</v>
      </c>
      <c r="G244" s="217"/>
      <c r="H244" s="217"/>
      <c r="I244" s="320" t="str">
        <f t="shared" si="12"/>
        <v>Omschrijving wordt opgehaald uit "Aanvraag", kan daar aangepast worden</v>
      </c>
    </row>
    <row r="245" spans="1:9" x14ac:dyDescent="0.2">
      <c r="A245" s="196" t="str">
        <f>A232&amp;".09"</f>
        <v>7.09</v>
      </c>
      <c r="B245" s="237">
        <f>'A - Subsidie Vast'!B244</f>
        <v>0</v>
      </c>
      <c r="C245" s="217"/>
      <c r="D245" s="217"/>
      <c r="E245" s="218">
        <f>'A - Subsidie Vast'!C244</f>
        <v>0</v>
      </c>
      <c r="F245" s="218">
        <f>'A - Subsidie Vast'!D244</f>
        <v>0</v>
      </c>
      <c r="G245" s="217"/>
      <c r="H245" s="217"/>
      <c r="I245" s="320" t="str">
        <f t="shared" si="12"/>
        <v>Omschrijving wordt opgehaald uit "Aanvraag", kan daar aangepast worden</v>
      </c>
    </row>
    <row r="246" spans="1:9" x14ac:dyDescent="0.2">
      <c r="A246" s="196" t="str">
        <f>A232&amp;".10"</f>
        <v>7.10</v>
      </c>
      <c r="B246" s="237">
        <f>'A - Subsidie Vast'!B245</f>
        <v>0</v>
      </c>
      <c r="C246" s="217"/>
      <c r="D246" s="217"/>
      <c r="E246" s="218">
        <f>'A - Subsidie Vast'!C245</f>
        <v>0</v>
      </c>
      <c r="F246" s="218">
        <f>'A - Subsidie Vast'!D245</f>
        <v>0</v>
      </c>
      <c r="G246" s="217"/>
      <c r="H246" s="217"/>
      <c r="I246" s="320" t="str">
        <f t="shared" si="12"/>
        <v>Omschrijving wordt opgehaald uit "Aanvraag", kan daar aangepast worden</v>
      </c>
    </row>
    <row r="247" spans="1:9" x14ac:dyDescent="0.2">
      <c r="A247" s="196" t="str">
        <f>A232&amp;".11"</f>
        <v>7.11</v>
      </c>
      <c r="B247" s="237">
        <f>'A - Subsidie Vast'!B246</f>
        <v>0</v>
      </c>
      <c r="C247" s="217"/>
      <c r="D247" s="217"/>
      <c r="E247" s="218">
        <f>'A - Subsidie Vast'!C246</f>
        <v>0</v>
      </c>
      <c r="F247" s="218">
        <f>'A - Subsidie Vast'!D246</f>
        <v>0</v>
      </c>
      <c r="G247" s="217"/>
      <c r="H247" s="217"/>
      <c r="I247" s="320" t="str">
        <f t="shared" si="12"/>
        <v>Omschrijving wordt opgehaald uit "Aanvraag", kan daar aangepast worden</v>
      </c>
    </row>
    <row r="248" spans="1:9" x14ac:dyDescent="0.2">
      <c r="A248" s="196" t="str">
        <f>A232&amp;".12"</f>
        <v>7.12</v>
      </c>
      <c r="B248" s="237">
        <f>'A - Subsidie Vast'!B247</f>
        <v>0</v>
      </c>
      <c r="C248" s="217"/>
      <c r="D248" s="217"/>
      <c r="E248" s="218">
        <f>'A - Subsidie Vast'!C247</f>
        <v>0</v>
      </c>
      <c r="F248" s="218">
        <f>'A - Subsidie Vast'!D247</f>
        <v>0</v>
      </c>
      <c r="G248" s="217"/>
      <c r="H248" s="217"/>
      <c r="I248" s="320" t="str">
        <f t="shared" si="12"/>
        <v>Omschrijving wordt opgehaald uit "Aanvraag", kan daar aangepast worden</v>
      </c>
    </row>
    <row r="249" spans="1:9" x14ac:dyDescent="0.2">
      <c r="A249" s="196" t="str">
        <f>A232&amp;".13"</f>
        <v>7.13</v>
      </c>
      <c r="B249" s="237">
        <f>'A - Subsidie Vast'!B248</f>
        <v>0</v>
      </c>
      <c r="C249" s="217"/>
      <c r="D249" s="217"/>
      <c r="E249" s="218">
        <f>'A - Subsidie Vast'!C248</f>
        <v>0</v>
      </c>
      <c r="F249" s="218">
        <f>'A - Subsidie Vast'!D248</f>
        <v>0</v>
      </c>
      <c r="G249" s="217"/>
      <c r="H249" s="217"/>
      <c r="I249" s="320" t="str">
        <f t="shared" si="12"/>
        <v>Omschrijving wordt opgehaald uit "Aanvraag", kan daar aangepast worden</v>
      </c>
    </row>
    <row r="250" spans="1:9" x14ac:dyDescent="0.2">
      <c r="A250" s="196" t="str">
        <f>A232&amp;".14"</f>
        <v>7.14</v>
      </c>
      <c r="B250" s="237">
        <f>'A - Subsidie Vast'!B249</f>
        <v>0</v>
      </c>
      <c r="C250" s="217"/>
      <c r="D250" s="217"/>
      <c r="E250" s="218">
        <f>'A - Subsidie Vast'!C249</f>
        <v>0</v>
      </c>
      <c r="F250" s="218">
        <f>'A - Subsidie Vast'!D249</f>
        <v>0</v>
      </c>
      <c r="G250" s="217"/>
      <c r="H250" s="217"/>
      <c r="I250" s="320" t="str">
        <f t="shared" si="12"/>
        <v>Omschrijving wordt opgehaald uit "Aanvraag", kan daar aangepast worden</v>
      </c>
    </row>
    <row r="251" spans="1:9" x14ac:dyDescent="0.2">
      <c r="A251" s="196" t="str">
        <f>A232&amp;".15"</f>
        <v>7.15</v>
      </c>
      <c r="B251" s="237">
        <f>'A - Subsidie Vast'!B250</f>
        <v>0</v>
      </c>
      <c r="C251" s="217"/>
      <c r="D251" s="217"/>
      <c r="E251" s="218">
        <f>'A - Subsidie Vast'!C250</f>
        <v>0</v>
      </c>
      <c r="F251" s="218">
        <f>'A - Subsidie Vast'!D250</f>
        <v>0</v>
      </c>
      <c r="G251" s="217"/>
      <c r="H251" s="217"/>
      <c r="I251" s="320" t="str">
        <f t="shared" si="12"/>
        <v>Omschrijving wordt opgehaald uit "Aanvraag", kan daar aangepast worden</v>
      </c>
    </row>
    <row r="252" spans="1:9" ht="4.9000000000000004" customHeight="1" x14ac:dyDescent="0.2">
      <c r="A252" s="196"/>
      <c r="B252" s="192"/>
      <c r="C252" s="192"/>
      <c r="D252" s="192"/>
      <c r="E252" s="219"/>
      <c r="F252" s="219"/>
      <c r="G252" s="192"/>
      <c r="H252" s="192"/>
    </row>
    <row r="253" spans="1:9" x14ac:dyDescent="0.2">
      <c r="A253" s="196"/>
      <c r="B253" s="188" t="str">
        <f>B139</f>
        <v>TOTAAL</v>
      </c>
      <c r="C253" s="176">
        <f t="shared" ref="C253:H253" si="13">SUM(C236:C252)</f>
        <v>0</v>
      </c>
      <c r="D253" s="176">
        <f t="shared" si="13"/>
        <v>0</v>
      </c>
      <c r="E253" s="176">
        <f t="shared" si="13"/>
        <v>0</v>
      </c>
      <c r="F253" s="176">
        <f t="shared" si="13"/>
        <v>0</v>
      </c>
      <c r="G253" s="176">
        <f t="shared" si="13"/>
        <v>0</v>
      </c>
      <c r="H253" s="176">
        <f t="shared" si="13"/>
        <v>0</v>
      </c>
    </row>
    <row r="254" spans="1:9" x14ac:dyDescent="0.2">
      <c r="A254" s="269" t="s">
        <v>217</v>
      </c>
      <c r="B254" s="270"/>
      <c r="C254" s="278"/>
      <c r="D254" s="278"/>
      <c r="E254" s="278"/>
      <c r="F254" s="278"/>
      <c r="G254" s="278"/>
      <c r="H254" s="279"/>
    </row>
    <row r="255" spans="1:9" x14ac:dyDescent="0.2">
      <c r="A255" s="271"/>
      <c r="B255" s="272"/>
      <c r="C255" s="282"/>
      <c r="D255" s="282"/>
      <c r="E255" s="282"/>
      <c r="F255" s="282"/>
      <c r="G255" s="282"/>
      <c r="H255" s="283"/>
    </row>
    <row r="256" spans="1:9" x14ac:dyDescent="0.2">
      <c r="A256" s="271"/>
      <c r="B256" s="272"/>
      <c r="C256" s="282"/>
      <c r="D256" s="282"/>
      <c r="E256" s="282"/>
      <c r="F256" s="282"/>
      <c r="G256" s="282"/>
      <c r="H256" s="283"/>
    </row>
    <row r="257" spans="1:8" x14ac:dyDescent="0.2">
      <c r="A257" s="271"/>
      <c r="B257" s="272"/>
      <c r="C257" s="282"/>
      <c r="D257" s="282"/>
      <c r="E257" s="282"/>
      <c r="F257" s="282"/>
      <c r="G257" s="282"/>
      <c r="H257" s="283"/>
    </row>
    <row r="258" spans="1:8" x14ac:dyDescent="0.2">
      <c r="A258" s="271"/>
      <c r="B258" s="272"/>
      <c r="C258" s="282"/>
      <c r="D258" s="282"/>
      <c r="E258" s="282"/>
      <c r="F258" s="282"/>
      <c r="G258" s="282"/>
      <c r="H258" s="283"/>
    </row>
    <row r="259" spans="1:8" x14ac:dyDescent="0.2">
      <c r="A259" s="271"/>
      <c r="B259" s="272"/>
      <c r="C259" s="282"/>
      <c r="D259" s="282"/>
      <c r="E259" s="282"/>
      <c r="F259" s="282"/>
      <c r="G259" s="282"/>
      <c r="H259" s="283"/>
    </row>
    <row r="260" spans="1:8" x14ac:dyDescent="0.2">
      <c r="A260" s="271"/>
      <c r="B260" s="272"/>
      <c r="C260" s="282"/>
      <c r="D260" s="282"/>
      <c r="E260" s="282"/>
      <c r="F260" s="282"/>
      <c r="G260" s="282"/>
      <c r="H260" s="283"/>
    </row>
    <row r="261" spans="1:8" x14ac:dyDescent="0.2">
      <c r="A261" s="271"/>
      <c r="B261" s="272"/>
      <c r="C261" s="282"/>
      <c r="D261" s="282"/>
      <c r="E261" s="282"/>
      <c r="F261" s="282"/>
      <c r="G261" s="282"/>
      <c r="H261" s="283"/>
    </row>
    <row r="262" spans="1:8" x14ac:dyDescent="0.2">
      <c r="A262" s="271"/>
      <c r="B262" s="272"/>
      <c r="C262" s="282"/>
      <c r="D262" s="282"/>
      <c r="E262" s="282"/>
      <c r="F262" s="282"/>
      <c r="G262" s="282"/>
      <c r="H262" s="283"/>
    </row>
    <row r="263" spans="1:8" x14ac:dyDescent="0.2">
      <c r="A263" s="271"/>
      <c r="B263" s="272"/>
      <c r="C263" s="282"/>
      <c r="D263" s="282"/>
      <c r="E263" s="282"/>
      <c r="F263" s="282"/>
      <c r="G263" s="282"/>
      <c r="H263" s="283"/>
    </row>
    <row r="264" spans="1:8" x14ac:dyDescent="0.2">
      <c r="A264" s="271"/>
      <c r="B264" s="272"/>
      <c r="C264" s="282"/>
      <c r="D264" s="282"/>
      <c r="E264" s="282"/>
      <c r="F264" s="282"/>
      <c r="G264" s="282"/>
      <c r="H264" s="283"/>
    </row>
    <row r="265" spans="1:8" x14ac:dyDescent="0.2">
      <c r="A265" s="271"/>
      <c r="B265" s="272"/>
      <c r="C265" s="282"/>
      <c r="D265" s="282"/>
      <c r="E265" s="282"/>
      <c r="F265" s="282"/>
      <c r="G265" s="282"/>
      <c r="H265" s="283"/>
    </row>
    <row r="266" spans="1:8" x14ac:dyDescent="0.2">
      <c r="A266" s="271"/>
      <c r="B266" s="272"/>
      <c r="C266" s="282"/>
      <c r="D266" s="282"/>
      <c r="E266" s="282"/>
      <c r="F266" s="282"/>
      <c r="G266" s="282"/>
      <c r="H266" s="283"/>
    </row>
    <row r="267" spans="1:8" x14ac:dyDescent="0.2">
      <c r="A267" s="287"/>
      <c r="B267" s="288"/>
      <c r="C267" s="288"/>
      <c r="D267" s="288"/>
      <c r="E267" s="288"/>
      <c r="F267" s="288"/>
      <c r="G267" s="288"/>
      <c r="H267" s="289"/>
    </row>
    <row r="268" spans="1:8" x14ac:dyDescent="0.2">
      <c r="A268" s="290"/>
      <c r="B268" s="291"/>
      <c r="C268" s="291"/>
      <c r="D268" s="291"/>
      <c r="E268" s="291"/>
      <c r="F268" s="291"/>
      <c r="G268" s="291"/>
      <c r="H268" s="292"/>
    </row>
    <row r="270" spans="1:8" x14ac:dyDescent="0.2">
      <c r="A270" s="424">
        <f>+'V - Exploitatie'!A18</f>
        <v>8</v>
      </c>
      <c r="B270" s="497" t="str">
        <f>+'V - Exploitatie'!C18</f>
        <v>Activiteiten</v>
      </c>
      <c r="C270" s="497"/>
      <c r="D270" s="497"/>
      <c r="E270" s="497"/>
      <c r="F270" s="497"/>
      <c r="G270" s="498"/>
      <c r="H270" s="498"/>
    </row>
    <row r="271" spans="1:8" x14ac:dyDescent="0.2">
      <c r="A271" s="496"/>
      <c r="B271" s="499"/>
      <c r="C271" s="497"/>
      <c r="D271" s="497"/>
      <c r="E271" s="497"/>
      <c r="F271" s="497"/>
      <c r="G271" s="498"/>
      <c r="H271" s="498"/>
    </row>
    <row r="272" spans="1:8" x14ac:dyDescent="0.2">
      <c r="A272" s="171"/>
      <c r="B272" s="220"/>
      <c r="C272" s="500">
        <f>jaar_subsidie</f>
        <v>2021</v>
      </c>
      <c r="D272" s="420"/>
      <c r="E272" s="501"/>
      <c r="F272" s="501"/>
      <c r="G272" s="420">
        <f>jaar_subsidie-1</f>
        <v>2020</v>
      </c>
      <c r="H272" s="420"/>
    </row>
    <row r="273" spans="1:9" x14ac:dyDescent="0.2">
      <c r="A273" s="172"/>
      <c r="B273" s="189"/>
      <c r="C273" s="500" t="str">
        <f>C235</f>
        <v>Realisatie</v>
      </c>
      <c r="D273" s="420"/>
      <c r="E273" s="420" t="str">
        <f>E235</f>
        <v>Begroot</v>
      </c>
      <c r="F273" s="420"/>
      <c r="G273" s="420" t="str">
        <f>G235</f>
        <v>Realisatie</v>
      </c>
      <c r="H273" s="420"/>
    </row>
    <row r="274" spans="1:9" x14ac:dyDescent="0.2">
      <c r="A274" s="173" t="s">
        <v>0</v>
      </c>
      <c r="B274" s="173" t="s">
        <v>1</v>
      </c>
      <c r="C274" s="216" t="str">
        <f>C236</f>
        <v>Lasten</v>
      </c>
      <c r="D274" s="216" t="str">
        <f>D236</f>
        <v>Baten</v>
      </c>
      <c r="E274" s="216" t="str">
        <f>C274</f>
        <v>Lasten</v>
      </c>
      <c r="F274" s="216" t="str">
        <f>D274</f>
        <v>Baten</v>
      </c>
      <c r="G274" s="216" t="str">
        <f>E274</f>
        <v>Lasten</v>
      </c>
      <c r="H274" s="216" t="str">
        <f>F274</f>
        <v>Baten</v>
      </c>
      <c r="I274" s="319" t="s">
        <v>228</v>
      </c>
    </row>
    <row r="275" spans="1:9" x14ac:dyDescent="0.2">
      <c r="A275" s="196" t="str">
        <f>A270&amp;".01"</f>
        <v>8.01</v>
      </c>
      <c r="B275" s="237" t="str">
        <f>'A - Subsidie Vast'!B274</f>
        <v>SCW activiteiten</v>
      </c>
      <c r="C275" s="217"/>
      <c r="D275" s="217"/>
      <c r="E275" s="218">
        <f>'A - Subsidie Vast'!C274</f>
        <v>0</v>
      </c>
      <c r="F275" s="218">
        <f>'A - Subsidie Vast'!D274</f>
        <v>0</v>
      </c>
      <c r="G275" s="217"/>
      <c r="H275" s="217"/>
      <c r="I275" s="320" t="str">
        <f>A_Uit_Aanvraag_niet_aanpasbaar</f>
        <v>Omschrijving wordt opgehaald uit "Aanvraag"</v>
      </c>
    </row>
    <row r="276" spans="1:9" x14ac:dyDescent="0.2">
      <c r="A276" s="196" t="str">
        <f>A270&amp;".02"</f>
        <v>8.02</v>
      </c>
      <c r="B276" s="237" t="str">
        <f>'A - Subsidie Vast'!B275</f>
        <v>SCW algemeen</v>
      </c>
      <c r="C276" s="217"/>
      <c r="D276" s="217"/>
      <c r="E276" s="218">
        <f>'A - Subsidie Vast'!C275</f>
        <v>0</v>
      </c>
      <c r="F276" s="218">
        <f>'A - Subsidie Vast'!D275</f>
        <v>0</v>
      </c>
      <c r="G276" s="217"/>
      <c r="H276" s="217"/>
      <c r="I276" s="320" t="str">
        <f>A_Uit_Aanvraag_niet_aanpasbaar</f>
        <v>Omschrijving wordt opgehaald uit "Aanvraag"</v>
      </c>
    </row>
    <row r="277" spans="1:9" x14ac:dyDescent="0.2">
      <c r="A277" s="196" t="str">
        <f>A270&amp;".03"</f>
        <v>8.03</v>
      </c>
      <c r="B277" s="237" t="str">
        <f>'A - Subsidie Vast'!B276</f>
        <v>Buurtcontactdag</v>
      </c>
      <c r="C277" s="217"/>
      <c r="D277" s="217"/>
      <c r="E277" s="218">
        <f>'A - Subsidie Vast'!C276</f>
        <v>0</v>
      </c>
      <c r="F277" s="218">
        <f>'A - Subsidie Vast'!D276</f>
        <v>0</v>
      </c>
      <c r="G277" s="217"/>
      <c r="H277" s="217"/>
      <c r="I277" s="320" t="str">
        <f t="shared" ref="I277:I289" si="14">A_Uit_Aanvraag_wel_aanpasbaar</f>
        <v>Omschrijving wordt opgehaald uit "Aanvraag", kan daar aangepast worden</v>
      </c>
    </row>
    <row r="278" spans="1:9" x14ac:dyDescent="0.2">
      <c r="A278" s="196" t="str">
        <f>A270&amp;".04"</f>
        <v>8.04</v>
      </c>
      <c r="B278" s="237" t="str">
        <f>'A - Subsidie Vast'!B277</f>
        <v>Bingo</v>
      </c>
      <c r="C278" s="217"/>
      <c r="D278" s="217"/>
      <c r="E278" s="218">
        <f>'A - Subsidie Vast'!C277</f>
        <v>0</v>
      </c>
      <c r="F278" s="218">
        <f>'A - Subsidie Vast'!D277</f>
        <v>0</v>
      </c>
      <c r="G278" s="217"/>
      <c r="H278" s="217"/>
      <c r="I278" s="320" t="str">
        <f t="shared" si="14"/>
        <v>Omschrijving wordt opgehaald uit "Aanvraag", kan daar aangepast worden</v>
      </c>
    </row>
    <row r="279" spans="1:9" x14ac:dyDescent="0.2">
      <c r="A279" s="196" t="str">
        <f>A270&amp;".05"</f>
        <v>8.05</v>
      </c>
      <c r="B279" s="237" t="str">
        <f>'A - Subsidie Vast'!B278</f>
        <v>Djembé</v>
      </c>
      <c r="C279" s="217"/>
      <c r="D279" s="217"/>
      <c r="E279" s="218">
        <f>'A - Subsidie Vast'!C278</f>
        <v>0</v>
      </c>
      <c r="F279" s="218">
        <f>'A - Subsidie Vast'!D278</f>
        <v>0</v>
      </c>
      <c r="G279" s="217"/>
      <c r="H279" s="217"/>
      <c r="I279" s="320" t="str">
        <f t="shared" si="14"/>
        <v>Omschrijving wordt opgehaald uit "Aanvraag", kan daar aangepast worden</v>
      </c>
    </row>
    <row r="280" spans="1:9" x14ac:dyDescent="0.2">
      <c r="A280" s="196" t="str">
        <f>A270&amp;".06"</f>
        <v>8.06</v>
      </c>
      <c r="B280" s="237" t="str">
        <f>'A - Subsidie Vast'!B279</f>
        <v>Diverse cursussen</v>
      </c>
      <c r="C280" s="217"/>
      <c r="D280" s="217"/>
      <c r="E280" s="218">
        <f>'A - Subsidie Vast'!C279</f>
        <v>0</v>
      </c>
      <c r="F280" s="218">
        <f>'A - Subsidie Vast'!D279</f>
        <v>0</v>
      </c>
      <c r="G280" s="217"/>
      <c r="H280" s="217"/>
      <c r="I280" s="320" t="str">
        <f t="shared" si="14"/>
        <v>Omschrijving wordt opgehaald uit "Aanvraag", kan daar aangepast worden</v>
      </c>
    </row>
    <row r="281" spans="1:9" x14ac:dyDescent="0.2">
      <c r="A281" s="196" t="str">
        <f>A270&amp;".07"</f>
        <v>8.07</v>
      </c>
      <c r="B281" s="237" t="str">
        <f>'A - Subsidie Vast'!B280</f>
        <v>Oudpapier etc</v>
      </c>
      <c r="C281" s="217"/>
      <c r="D281" s="217"/>
      <c r="E281" s="218">
        <f>'A - Subsidie Vast'!C280</f>
        <v>0</v>
      </c>
      <c r="F281" s="218">
        <f>'A - Subsidie Vast'!D280</f>
        <v>0</v>
      </c>
      <c r="G281" s="217"/>
      <c r="H281" s="217"/>
      <c r="I281" s="320" t="str">
        <f t="shared" si="14"/>
        <v>Omschrijving wordt opgehaald uit "Aanvraag", kan daar aangepast worden</v>
      </c>
    </row>
    <row r="282" spans="1:9" x14ac:dyDescent="0.2">
      <c r="A282" s="196" t="str">
        <f>A270&amp;".08"</f>
        <v>8.08</v>
      </c>
      <c r="B282" s="237">
        <f>'A - Subsidie Vast'!B281</f>
        <v>0</v>
      </c>
      <c r="C282" s="217"/>
      <c r="D282" s="217"/>
      <c r="E282" s="218">
        <f>'A - Subsidie Vast'!C281</f>
        <v>0</v>
      </c>
      <c r="F282" s="218">
        <f>'A - Subsidie Vast'!D281</f>
        <v>0</v>
      </c>
      <c r="G282" s="217"/>
      <c r="H282" s="217"/>
      <c r="I282" s="320" t="str">
        <f t="shared" si="14"/>
        <v>Omschrijving wordt opgehaald uit "Aanvraag", kan daar aangepast worden</v>
      </c>
    </row>
    <row r="283" spans="1:9" x14ac:dyDescent="0.2">
      <c r="A283" s="196" t="str">
        <f>A270&amp;".09"</f>
        <v>8.09</v>
      </c>
      <c r="B283" s="237">
        <f>'A - Subsidie Vast'!B282</f>
        <v>0</v>
      </c>
      <c r="C283" s="217"/>
      <c r="D283" s="217"/>
      <c r="E283" s="218">
        <f>'A - Subsidie Vast'!C282</f>
        <v>0</v>
      </c>
      <c r="F283" s="218">
        <f>'A - Subsidie Vast'!D282</f>
        <v>0</v>
      </c>
      <c r="G283" s="217"/>
      <c r="H283" s="217"/>
      <c r="I283" s="320" t="str">
        <f t="shared" si="14"/>
        <v>Omschrijving wordt opgehaald uit "Aanvraag", kan daar aangepast worden</v>
      </c>
    </row>
    <row r="284" spans="1:9" x14ac:dyDescent="0.2">
      <c r="A284" s="196" t="str">
        <f>A270&amp;".10"</f>
        <v>8.10</v>
      </c>
      <c r="B284" s="237">
        <f>'A - Subsidie Vast'!B283</f>
        <v>0</v>
      </c>
      <c r="C284" s="217"/>
      <c r="D284" s="217"/>
      <c r="E284" s="218">
        <f>'A - Subsidie Vast'!C283</f>
        <v>0</v>
      </c>
      <c r="F284" s="218">
        <f>'A - Subsidie Vast'!D283</f>
        <v>0</v>
      </c>
      <c r="G284" s="217"/>
      <c r="H284" s="217"/>
      <c r="I284" s="320" t="str">
        <f t="shared" si="14"/>
        <v>Omschrijving wordt opgehaald uit "Aanvraag", kan daar aangepast worden</v>
      </c>
    </row>
    <row r="285" spans="1:9" x14ac:dyDescent="0.2">
      <c r="A285" s="196" t="str">
        <f>A270&amp;".11"</f>
        <v>8.11</v>
      </c>
      <c r="B285" s="237">
        <f>'A - Subsidie Vast'!B284</f>
        <v>0</v>
      </c>
      <c r="C285" s="217"/>
      <c r="D285" s="217"/>
      <c r="E285" s="218">
        <f>'A - Subsidie Vast'!C284</f>
        <v>0</v>
      </c>
      <c r="F285" s="218">
        <f>'A - Subsidie Vast'!D284</f>
        <v>0</v>
      </c>
      <c r="G285" s="217"/>
      <c r="H285" s="217"/>
      <c r="I285" s="320" t="str">
        <f t="shared" si="14"/>
        <v>Omschrijving wordt opgehaald uit "Aanvraag", kan daar aangepast worden</v>
      </c>
    </row>
    <row r="286" spans="1:9" x14ac:dyDescent="0.2">
      <c r="A286" s="196" t="str">
        <f>A270&amp;".12"</f>
        <v>8.12</v>
      </c>
      <c r="B286" s="237">
        <f>'A - Subsidie Vast'!B285</f>
        <v>0</v>
      </c>
      <c r="C286" s="217"/>
      <c r="D286" s="217"/>
      <c r="E286" s="218">
        <f>'A - Subsidie Vast'!C285</f>
        <v>0</v>
      </c>
      <c r="F286" s="218">
        <f>'A - Subsidie Vast'!D285</f>
        <v>0</v>
      </c>
      <c r="G286" s="217"/>
      <c r="H286" s="217"/>
      <c r="I286" s="320" t="str">
        <f t="shared" si="14"/>
        <v>Omschrijving wordt opgehaald uit "Aanvraag", kan daar aangepast worden</v>
      </c>
    </row>
    <row r="287" spans="1:9" x14ac:dyDescent="0.2">
      <c r="A287" s="196" t="str">
        <f>A270&amp;".13"</f>
        <v>8.13</v>
      </c>
      <c r="B287" s="237">
        <f>'A - Subsidie Vast'!B286</f>
        <v>0</v>
      </c>
      <c r="C287" s="217"/>
      <c r="D287" s="217"/>
      <c r="E287" s="218">
        <f>'A - Subsidie Vast'!C286</f>
        <v>0</v>
      </c>
      <c r="F287" s="218">
        <f>'A - Subsidie Vast'!D286</f>
        <v>0</v>
      </c>
      <c r="G287" s="217"/>
      <c r="H287" s="217"/>
      <c r="I287" s="320" t="str">
        <f t="shared" si="14"/>
        <v>Omschrijving wordt opgehaald uit "Aanvraag", kan daar aangepast worden</v>
      </c>
    </row>
    <row r="288" spans="1:9" x14ac:dyDescent="0.2">
      <c r="A288" s="196" t="str">
        <f>A270&amp;".14"</f>
        <v>8.14</v>
      </c>
      <c r="B288" s="237">
        <f>'A - Subsidie Vast'!B287</f>
        <v>0</v>
      </c>
      <c r="C288" s="217"/>
      <c r="D288" s="217"/>
      <c r="E288" s="218">
        <f>'A - Subsidie Vast'!C287</f>
        <v>0</v>
      </c>
      <c r="F288" s="218">
        <f>'A - Subsidie Vast'!D287</f>
        <v>0</v>
      </c>
      <c r="G288" s="217"/>
      <c r="H288" s="217"/>
      <c r="I288" s="320" t="str">
        <f t="shared" si="14"/>
        <v>Omschrijving wordt opgehaald uit "Aanvraag", kan daar aangepast worden</v>
      </c>
    </row>
    <row r="289" spans="1:9" x14ac:dyDescent="0.2">
      <c r="A289" s="196" t="str">
        <f>A270&amp;".15"</f>
        <v>8.15</v>
      </c>
      <c r="B289" s="237">
        <f>'A - Subsidie Vast'!B288</f>
        <v>0</v>
      </c>
      <c r="C289" s="217"/>
      <c r="D289" s="217"/>
      <c r="E289" s="218">
        <f>'A - Subsidie Vast'!C288</f>
        <v>0</v>
      </c>
      <c r="F289" s="218">
        <f>'A - Subsidie Vast'!D288</f>
        <v>0</v>
      </c>
      <c r="G289" s="217"/>
      <c r="H289" s="217"/>
      <c r="I289" s="320" t="str">
        <f t="shared" si="14"/>
        <v>Omschrijving wordt opgehaald uit "Aanvraag", kan daar aangepast worden</v>
      </c>
    </row>
    <row r="290" spans="1:9" ht="4.9000000000000004" customHeight="1" x14ac:dyDescent="0.2">
      <c r="A290" s="196"/>
      <c r="B290" s="192"/>
      <c r="C290" s="192"/>
      <c r="D290" s="192"/>
      <c r="E290" s="219"/>
      <c r="F290" s="219"/>
      <c r="G290" s="192"/>
      <c r="H290" s="192"/>
    </row>
    <row r="291" spans="1:9" x14ac:dyDescent="0.2">
      <c r="A291" s="196"/>
      <c r="B291" s="188" t="str">
        <f>B253</f>
        <v>TOTAAL</v>
      </c>
      <c r="C291" s="176">
        <f t="shared" ref="C291:H291" si="15">SUM(C274:C290)</f>
        <v>0</v>
      </c>
      <c r="D291" s="176">
        <f t="shared" si="15"/>
        <v>0</v>
      </c>
      <c r="E291" s="176">
        <f t="shared" si="15"/>
        <v>0</v>
      </c>
      <c r="F291" s="176">
        <f t="shared" si="15"/>
        <v>0</v>
      </c>
      <c r="G291" s="176">
        <f t="shared" si="15"/>
        <v>0</v>
      </c>
      <c r="H291" s="176">
        <f t="shared" si="15"/>
        <v>0</v>
      </c>
    </row>
    <row r="292" spans="1:9" x14ac:dyDescent="0.2">
      <c r="A292" s="269" t="s">
        <v>217</v>
      </c>
      <c r="B292" s="270"/>
      <c r="C292" s="278"/>
      <c r="D292" s="278"/>
      <c r="E292" s="278"/>
      <c r="F292" s="278"/>
      <c r="G292" s="278"/>
      <c r="H292" s="279"/>
    </row>
    <row r="293" spans="1:9" x14ac:dyDescent="0.2">
      <c r="A293" s="271"/>
      <c r="B293" s="272"/>
      <c r="C293" s="282"/>
      <c r="D293" s="282"/>
      <c r="E293" s="282"/>
      <c r="F293" s="282"/>
      <c r="G293" s="282"/>
      <c r="H293" s="283"/>
    </row>
    <row r="294" spans="1:9" x14ac:dyDescent="0.2">
      <c r="A294" s="271"/>
      <c r="B294" s="272"/>
      <c r="C294" s="282"/>
      <c r="D294" s="282"/>
      <c r="E294" s="282"/>
      <c r="F294" s="282"/>
      <c r="G294" s="282"/>
      <c r="H294" s="283"/>
    </row>
    <row r="295" spans="1:9" x14ac:dyDescent="0.2">
      <c r="A295" s="271"/>
      <c r="B295" s="272"/>
      <c r="C295" s="282"/>
      <c r="D295" s="282"/>
      <c r="E295" s="282"/>
      <c r="F295" s="282"/>
      <c r="G295" s="282"/>
      <c r="H295" s="283"/>
    </row>
    <row r="296" spans="1:9" x14ac:dyDescent="0.2">
      <c r="A296" s="271"/>
      <c r="B296" s="272"/>
      <c r="C296" s="282"/>
      <c r="D296" s="282"/>
      <c r="E296" s="282"/>
      <c r="F296" s="282"/>
      <c r="G296" s="282"/>
      <c r="H296" s="283"/>
    </row>
    <row r="297" spans="1:9" x14ac:dyDescent="0.2">
      <c r="A297" s="271"/>
      <c r="B297" s="272"/>
      <c r="C297" s="282"/>
      <c r="D297" s="282"/>
      <c r="E297" s="282"/>
      <c r="F297" s="282"/>
      <c r="G297" s="282"/>
      <c r="H297" s="283"/>
    </row>
    <row r="298" spans="1:9" x14ac:dyDescent="0.2">
      <c r="A298" s="271"/>
      <c r="B298" s="272"/>
      <c r="C298" s="282"/>
      <c r="D298" s="282"/>
      <c r="E298" s="282"/>
      <c r="F298" s="282"/>
      <c r="G298" s="282"/>
      <c r="H298" s="283"/>
    </row>
    <row r="299" spans="1:9" x14ac:dyDescent="0.2">
      <c r="A299" s="271"/>
      <c r="B299" s="272"/>
      <c r="C299" s="282"/>
      <c r="D299" s="282"/>
      <c r="E299" s="282"/>
      <c r="F299" s="282"/>
      <c r="G299" s="282"/>
      <c r="H299" s="283"/>
    </row>
    <row r="300" spans="1:9" x14ac:dyDescent="0.2">
      <c r="A300" s="271"/>
      <c r="B300" s="272"/>
      <c r="C300" s="282"/>
      <c r="D300" s="282"/>
      <c r="E300" s="282"/>
      <c r="F300" s="282"/>
      <c r="G300" s="282"/>
      <c r="H300" s="283"/>
    </row>
    <row r="301" spans="1:9" x14ac:dyDescent="0.2">
      <c r="A301" s="271"/>
      <c r="B301" s="272"/>
      <c r="C301" s="282"/>
      <c r="D301" s="282"/>
      <c r="E301" s="282"/>
      <c r="F301" s="282"/>
      <c r="G301" s="282"/>
      <c r="H301" s="283"/>
    </row>
    <row r="302" spans="1:9" x14ac:dyDescent="0.2">
      <c r="A302" s="271"/>
      <c r="B302" s="272"/>
      <c r="C302" s="282"/>
      <c r="D302" s="282"/>
      <c r="E302" s="282"/>
      <c r="F302" s="282"/>
      <c r="G302" s="282"/>
      <c r="H302" s="283"/>
    </row>
    <row r="303" spans="1:9" x14ac:dyDescent="0.2">
      <c r="A303" s="271"/>
      <c r="B303" s="272"/>
      <c r="C303" s="282"/>
      <c r="D303" s="282"/>
      <c r="E303" s="282"/>
      <c r="F303" s="282"/>
      <c r="G303" s="282"/>
      <c r="H303" s="283"/>
    </row>
    <row r="304" spans="1:9" x14ac:dyDescent="0.2">
      <c r="A304" s="271"/>
      <c r="B304" s="272"/>
      <c r="C304" s="282"/>
      <c r="D304" s="282"/>
      <c r="E304" s="282"/>
      <c r="F304" s="282"/>
      <c r="G304" s="282"/>
      <c r="H304" s="283"/>
    </row>
    <row r="305" spans="1:9" x14ac:dyDescent="0.2">
      <c r="A305" s="287"/>
      <c r="B305" s="288"/>
      <c r="C305" s="288"/>
      <c r="D305" s="288"/>
      <c r="E305" s="288"/>
      <c r="F305" s="288"/>
      <c r="G305" s="288"/>
      <c r="H305" s="289"/>
    </row>
    <row r="306" spans="1:9" x14ac:dyDescent="0.2">
      <c r="A306" s="290"/>
      <c r="B306" s="291"/>
      <c r="C306" s="291"/>
      <c r="D306" s="291"/>
      <c r="E306" s="291"/>
      <c r="F306" s="291"/>
      <c r="G306" s="291"/>
      <c r="H306" s="292"/>
    </row>
    <row r="308" spans="1:9" x14ac:dyDescent="0.2">
      <c r="A308" s="424">
        <f>+'V - Exploitatie'!A19</f>
        <v>9</v>
      </c>
      <c r="B308" s="497" t="str">
        <f>+'V - Exploitatie'!C19</f>
        <v>Horeca en verhuur</v>
      </c>
      <c r="C308" s="497"/>
      <c r="D308" s="497"/>
      <c r="E308" s="497"/>
      <c r="F308" s="497"/>
      <c r="G308" s="498"/>
      <c r="H308" s="498"/>
    </row>
    <row r="309" spans="1:9" x14ac:dyDescent="0.2">
      <c r="A309" s="496"/>
      <c r="B309" s="499"/>
      <c r="C309" s="497"/>
      <c r="D309" s="497"/>
      <c r="E309" s="497"/>
      <c r="F309" s="497"/>
      <c r="G309" s="498"/>
      <c r="H309" s="498"/>
    </row>
    <row r="310" spans="1:9" x14ac:dyDescent="0.2">
      <c r="A310" s="171"/>
      <c r="B310" s="220"/>
      <c r="C310" s="500">
        <f>jaar_subsidie</f>
        <v>2021</v>
      </c>
      <c r="D310" s="420"/>
      <c r="E310" s="501"/>
      <c r="F310" s="501"/>
      <c r="G310" s="420">
        <f>jaar_subsidie-1</f>
        <v>2020</v>
      </c>
      <c r="H310" s="420"/>
    </row>
    <row r="311" spans="1:9" x14ac:dyDescent="0.2">
      <c r="A311" s="172"/>
      <c r="B311" s="189"/>
      <c r="C311" s="500" t="str">
        <f>C273</f>
        <v>Realisatie</v>
      </c>
      <c r="D311" s="420"/>
      <c r="E311" s="420" t="str">
        <f>E273</f>
        <v>Begroot</v>
      </c>
      <c r="F311" s="420"/>
      <c r="G311" s="420" t="str">
        <f>G273</f>
        <v>Realisatie</v>
      </c>
      <c r="H311" s="420"/>
    </row>
    <row r="312" spans="1:9" x14ac:dyDescent="0.2">
      <c r="A312" s="173" t="s">
        <v>0</v>
      </c>
      <c r="B312" s="173" t="s">
        <v>1</v>
      </c>
      <c r="C312" s="216" t="str">
        <f>C274</f>
        <v>Lasten</v>
      </c>
      <c r="D312" s="216" t="str">
        <f>D274</f>
        <v>Baten</v>
      </c>
      <c r="E312" s="216" t="str">
        <f>C312</f>
        <v>Lasten</v>
      </c>
      <c r="F312" s="216" t="str">
        <f>D312</f>
        <v>Baten</v>
      </c>
      <c r="G312" s="216" t="str">
        <f>E312</f>
        <v>Lasten</v>
      </c>
      <c r="H312" s="216" t="str">
        <f>F312</f>
        <v>Baten</v>
      </c>
      <c r="I312" s="319" t="s">
        <v>228</v>
      </c>
    </row>
    <row r="313" spans="1:9" x14ac:dyDescent="0.2">
      <c r="A313" s="196" t="str">
        <f>A308&amp;".01"</f>
        <v>9.01</v>
      </c>
      <c r="B313" s="237" t="str">
        <f>'A - Subsidie Vast'!B311</f>
        <v>Opbrengst bar</v>
      </c>
      <c r="C313" s="217"/>
      <c r="D313" s="217"/>
      <c r="E313" s="218">
        <f>'A - Subsidie Vast'!C311</f>
        <v>0</v>
      </c>
      <c r="F313" s="218">
        <f>'A - Subsidie Vast'!D311</f>
        <v>0</v>
      </c>
      <c r="G313" s="217"/>
      <c r="H313" s="217"/>
      <c r="I313" s="320" t="str">
        <f>A_Uit_Aanvraag_niet_aanpasbaar</f>
        <v>Omschrijving wordt opgehaald uit "Aanvraag"</v>
      </c>
    </row>
    <row r="314" spans="1:9" x14ac:dyDescent="0.2">
      <c r="A314" s="196" t="str">
        <f>A308&amp;".02"</f>
        <v>9.02</v>
      </c>
      <c r="B314" s="237" t="str">
        <f>'A - Subsidie Vast'!B312</f>
        <v>Inkoop bar</v>
      </c>
      <c r="C314" s="217"/>
      <c r="D314" s="217"/>
      <c r="E314" s="218">
        <f>'A - Subsidie Vast'!C312</f>
        <v>0</v>
      </c>
      <c r="F314" s="218">
        <f>'A - Subsidie Vast'!D312</f>
        <v>0</v>
      </c>
      <c r="G314" s="217"/>
      <c r="H314" s="217"/>
      <c r="I314" s="320" t="str">
        <f>A_Uit_Aanvraag_niet_aanpasbaar</f>
        <v>Omschrijving wordt opgehaald uit "Aanvraag"</v>
      </c>
    </row>
    <row r="315" spans="1:9" x14ac:dyDescent="0.2">
      <c r="A315" s="196" t="str">
        <f>A308&amp;".03"</f>
        <v>9.03</v>
      </c>
      <c r="B315" s="237" t="str">
        <f>'A - Subsidie Vast'!B313</f>
        <v>Verhuur</v>
      </c>
      <c r="C315" s="217"/>
      <c r="D315" s="217"/>
      <c r="E315" s="218">
        <f>'A - Subsidie Vast'!C313</f>
        <v>0</v>
      </c>
      <c r="F315" s="218">
        <f>'A - Subsidie Vast'!D313</f>
        <v>0</v>
      </c>
      <c r="G315" s="217"/>
      <c r="H315" s="217"/>
      <c r="I315" s="320" t="str">
        <f>A_Uit_Aanvraag_niet_aanpasbaar</f>
        <v>Omschrijving wordt opgehaald uit "Aanvraag"</v>
      </c>
    </row>
    <row r="316" spans="1:9" x14ac:dyDescent="0.2">
      <c r="A316" s="196" t="str">
        <f>A308&amp;".04"</f>
        <v>9.04</v>
      </c>
      <c r="B316" s="237">
        <f>'A - Subsidie Vast'!B314</f>
        <v>0</v>
      </c>
      <c r="C316" s="217"/>
      <c r="D316" s="217"/>
      <c r="E316" s="218">
        <f>'A - Subsidie Vast'!C314</f>
        <v>0</v>
      </c>
      <c r="F316" s="218">
        <f>'A - Subsidie Vast'!D314</f>
        <v>0</v>
      </c>
      <c r="G316" s="217"/>
      <c r="H316" s="217"/>
      <c r="I316" s="320" t="str">
        <f t="shared" ref="I316:I327" si="16">A_Uit_Aanvraag_wel_aanpasbaar</f>
        <v>Omschrijving wordt opgehaald uit "Aanvraag", kan daar aangepast worden</v>
      </c>
    </row>
    <row r="317" spans="1:9" x14ac:dyDescent="0.2">
      <c r="A317" s="196" t="str">
        <f>A308&amp;".05"</f>
        <v>9.05</v>
      </c>
      <c r="B317" s="237">
        <f>'A - Subsidie Vast'!B315</f>
        <v>0</v>
      </c>
      <c r="C317" s="217"/>
      <c r="D317" s="217"/>
      <c r="E317" s="218">
        <f>'A - Subsidie Vast'!C315</f>
        <v>0</v>
      </c>
      <c r="F317" s="218">
        <f>'A - Subsidie Vast'!D315</f>
        <v>0</v>
      </c>
      <c r="G317" s="217"/>
      <c r="H317" s="217"/>
      <c r="I317" s="320" t="str">
        <f t="shared" si="16"/>
        <v>Omschrijving wordt opgehaald uit "Aanvraag", kan daar aangepast worden</v>
      </c>
    </row>
    <row r="318" spans="1:9" x14ac:dyDescent="0.2">
      <c r="A318" s="196" t="str">
        <f>A308&amp;".06"</f>
        <v>9.06</v>
      </c>
      <c r="B318" s="237">
        <f>'A - Subsidie Vast'!B316</f>
        <v>0</v>
      </c>
      <c r="C318" s="217"/>
      <c r="D318" s="217"/>
      <c r="E318" s="218">
        <f>'A - Subsidie Vast'!C316</f>
        <v>0</v>
      </c>
      <c r="F318" s="218">
        <f>'A - Subsidie Vast'!D316</f>
        <v>0</v>
      </c>
      <c r="G318" s="217"/>
      <c r="H318" s="217"/>
      <c r="I318" s="320" t="str">
        <f t="shared" si="16"/>
        <v>Omschrijving wordt opgehaald uit "Aanvraag", kan daar aangepast worden</v>
      </c>
    </row>
    <row r="319" spans="1:9" x14ac:dyDescent="0.2">
      <c r="A319" s="196" t="str">
        <f>A308&amp;".07"</f>
        <v>9.07</v>
      </c>
      <c r="B319" s="237">
        <f>'A - Subsidie Vast'!B317</f>
        <v>0</v>
      </c>
      <c r="C319" s="217"/>
      <c r="D319" s="217"/>
      <c r="E319" s="218">
        <f>'A - Subsidie Vast'!C317</f>
        <v>0</v>
      </c>
      <c r="F319" s="218">
        <f>'A - Subsidie Vast'!D317</f>
        <v>0</v>
      </c>
      <c r="G319" s="217"/>
      <c r="H319" s="217"/>
      <c r="I319" s="320" t="str">
        <f t="shared" si="16"/>
        <v>Omschrijving wordt opgehaald uit "Aanvraag", kan daar aangepast worden</v>
      </c>
    </row>
    <row r="320" spans="1:9" x14ac:dyDescent="0.2">
      <c r="A320" s="196" t="str">
        <f>A308&amp;".08"</f>
        <v>9.08</v>
      </c>
      <c r="B320" s="237">
        <f>'A - Subsidie Vast'!B318</f>
        <v>0</v>
      </c>
      <c r="C320" s="217"/>
      <c r="D320" s="217"/>
      <c r="E320" s="218">
        <f>'A - Subsidie Vast'!C318</f>
        <v>0</v>
      </c>
      <c r="F320" s="218">
        <f>'A - Subsidie Vast'!D318</f>
        <v>0</v>
      </c>
      <c r="G320" s="217"/>
      <c r="H320" s="217"/>
      <c r="I320" s="320" t="str">
        <f t="shared" si="16"/>
        <v>Omschrijving wordt opgehaald uit "Aanvraag", kan daar aangepast worden</v>
      </c>
    </row>
    <row r="321" spans="1:9" x14ac:dyDescent="0.2">
      <c r="A321" s="196" t="str">
        <f>A308&amp;".09"</f>
        <v>9.09</v>
      </c>
      <c r="B321" s="237">
        <f>'A - Subsidie Vast'!B319</f>
        <v>0</v>
      </c>
      <c r="C321" s="217"/>
      <c r="D321" s="217"/>
      <c r="E321" s="218">
        <f>'A - Subsidie Vast'!C319</f>
        <v>0</v>
      </c>
      <c r="F321" s="218">
        <f>'A - Subsidie Vast'!D319</f>
        <v>0</v>
      </c>
      <c r="G321" s="217"/>
      <c r="H321" s="217"/>
      <c r="I321" s="320" t="str">
        <f t="shared" si="16"/>
        <v>Omschrijving wordt opgehaald uit "Aanvraag", kan daar aangepast worden</v>
      </c>
    </row>
    <row r="322" spans="1:9" x14ac:dyDescent="0.2">
      <c r="A322" s="196" t="str">
        <f>A308&amp;".10"</f>
        <v>9.10</v>
      </c>
      <c r="B322" s="237">
        <f>'A - Subsidie Vast'!B320</f>
        <v>0</v>
      </c>
      <c r="C322" s="217"/>
      <c r="D322" s="217"/>
      <c r="E322" s="218">
        <f>'A - Subsidie Vast'!C320</f>
        <v>0</v>
      </c>
      <c r="F322" s="218">
        <f>'A - Subsidie Vast'!D320</f>
        <v>0</v>
      </c>
      <c r="G322" s="217"/>
      <c r="H322" s="217"/>
      <c r="I322" s="320" t="str">
        <f t="shared" si="16"/>
        <v>Omschrijving wordt opgehaald uit "Aanvraag", kan daar aangepast worden</v>
      </c>
    </row>
    <row r="323" spans="1:9" x14ac:dyDescent="0.2">
      <c r="A323" s="196" t="str">
        <f>A308&amp;".11"</f>
        <v>9.11</v>
      </c>
      <c r="B323" s="237">
        <f>'A - Subsidie Vast'!B321</f>
        <v>0</v>
      </c>
      <c r="C323" s="217"/>
      <c r="D323" s="217"/>
      <c r="E323" s="218">
        <f>'A - Subsidie Vast'!C321</f>
        <v>0</v>
      </c>
      <c r="F323" s="218">
        <f>'A - Subsidie Vast'!D321</f>
        <v>0</v>
      </c>
      <c r="G323" s="217"/>
      <c r="H323" s="217"/>
      <c r="I323" s="320" t="str">
        <f t="shared" si="16"/>
        <v>Omschrijving wordt opgehaald uit "Aanvraag", kan daar aangepast worden</v>
      </c>
    </row>
    <row r="324" spans="1:9" x14ac:dyDescent="0.2">
      <c r="A324" s="196" t="str">
        <f>A308&amp;".12"</f>
        <v>9.12</v>
      </c>
      <c r="B324" s="237">
        <f>'A - Subsidie Vast'!B322</f>
        <v>0</v>
      </c>
      <c r="C324" s="217"/>
      <c r="D324" s="217"/>
      <c r="E324" s="218">
        <f>'A - Subsidie Vast'!C322</f>
        <v>0</v>
      </c>
      <c r="F324" s="218">
        <f>'A - Subsidie Vast'!D322</f>
        <v>0</v>
      </c>
      <c r="G324" s="217"/>
      <c r="H324" s="217"/>
      <c r="I324" s="320" t="str">
        <f t="shared" si="16"/>
        <v>Omschrijving wordt opgehaald uit "Aanvraag", kan daar aangepast worden</v>
      </c>
    </row>
    <row r="325" spans="1:9" x14ac:dyDescent="0.2">
      <c r="A325" s="196" t="str">
        <f>A308&amp;".13"</f>
        <v>9.13</v>
      </c>
      <c r="B325" s="237">
        <f>'A - Subsidie Vast'!B323</f>
        <v>0</v>
      </c>
      <c r="C325" s="217"/>
      <c r="D325" s="217"/>
      <c r="E325" s="218">
        <f>'A - Subsidie Vast'!C323</f>
        <v>0</v>
      </c>
      <c r="F325" s="218">
        <f>'A - Subsidie Vast'!D323</f>
        <v>0</v>
      </c>
      <c r="G325" s="217"/>
      <c r="H325" s="217"/>
      <c r="I325" s="320" t="str">
        <f t="shared" si="16"/>
        <v>Omschrijving wordt opgehaald uit "Aanvraag", kan daar aangepast worden</v>
      </c>
    </row>
    <row r="326" spans="1:9" x14ac:dyDescent="0.2">
      <c r="A326" s="196" t="str">
        <f>A308&amp;".14"</f>
        <v>9.14</v>
      </c>
      <c r="B326" s="237">
        <f>'A - Subsidie Vast'!B324</f>
        <v>0</v>
      </c>
      <c r="C326" s="217"/>
      <c r="D326" s="217"/>
      <c r="E326" s="218">
        <f>'A - Subsidie Vast'!C324</f>
        <v>0</v>
      </c>
      <c r="F326" s="218">
        <f>'A - Subsidie Vast'!D324</f>
        <v>0</v>
      </c>
      <c r="G326" s="217"/>
      <c r="H326" s="217"/>
      <c r="I326" s="320" t="str">
        <f t="shared" si="16"/>
        <v>Omschrijving wordt opgehaald uit "Aanvraag", kan daar aangepast worden</v>
      </c>
    </row>
    <row r="327" spans="1:9" x14ac:dyDescent="0.2">
      <c r="A327" s="196" t="str">
        <f>A308&amp;".15"</f>
        <v>9.15</v>
      </c>
      <c r="B327" s="237">
        <f>'A - Subsidie Vast'!B325</f>
        <v>0</v>
      </c>
      <c r="C327" s="217"/>
      <c r="D327" s="217"/>
      <c r="E327" s="218">
        <f>'A - Subsidie Vast'!C325</f>
        <v>0</v>
      </c>
      <c r="F327" s="218">
        <f>'A - Subsidie Vast'!D325</f>
        <v>0</v>
      </c>
      <c r="G327" s="217"/>
      <c r="H327" s="217"/>
      <c r="I327" s="320" t="str">
        <f t="shared" si="16"/>
        <v>Omschrijving wordt opgehaald uit "Aanvraag", kan daar aangepast worden</v>
      </c>
    </row>
    <row r="328" spans="1:9" ht="4.9000000000000004" customHeight="1" x14ac:dyDescent="0.2">
      <c r="A328" s="196"/>
      <c r="B328" s="192"/>
      <c r="C328" s="192"/>
      <c r="D328" s="192"/>
      <c r="E328" s="219"/>
      <c r="F328" s="219"/>
      <c r="G328" s="192"/>
      <c r="H328" s="192"/>
    </row>
    <row r="329" spans="1:9" x14ac:dyDescent="0.2">
      <c r="A329" s="196"/>
      <c r="B329" s="188" t="str">
        <f>B291</f>
        <v>TOTAAL</v>
      </c>
      <c r="C329" s="176">
        <f t="shared" ref="C329:H329" si="17">SUM(C312:C328)</f>
        <v>0</v>
      </c>
      <c r="D329" s="176">
        <f t="shared" si="17"/>
        <v>0</v>
      </c>
      <c r="E329" s="176">
        <f t="shared" si="17"/>
        <v>0</v>
      </c>
      <c r="F329" s="176">
        <f t="shared" si="17"/>
        <v>0</v>
      </c>
      <c r="G329" s="176">
        <f t="shared" si="17"/>
        <v>0</v>
      </c>
      <c r="H329" s="176">
        <f t="shared" si="17"/>
        <v>0</v>
      </c>
    </row>
    <row r="330" spans="1:9" x14ac:dyDescent="0.2">
      <c r="A330" s="269" t="s">
        <v>217</v>
      </c>
      <c r="B330" s="270"/>
      <c r="C330" s="278"/>
      <c r="D330" s="278"/>
      <c r="E330" s="278"/>
      <c r="F330" s="278"/>
      <c r="G330" s="278"/>
      <c r="H330" s="279"/>
    </row>
    <row r="331" spans="1:9" x14ac:dyDescent="0.2">
      <c r="A331" s="271"/>
      <c r="B331" s="272"/>
      <c r="C331" s="282"/>
      <c r="D331" s="282"/>
      <c r="E331" s="282"/>
      <c r="F331" s="282"/>
      <c r="G331" s="282"/>
      <c r="H331" s="283"/>
    </row>
    <row r="332" spans="1:9" x14ac:dyDescent="0.2">
      <c r="A332" s="271"/>
      <c r="B332" s="272"/>
      <c r="C332" s="282"/>
      <c r="D332" s="282"/>
      <c r="E332" s="282"/>
      <c r="F332" s="282"/>
      <c r="G332" s="282"/>
      <c r="H332" s="283"/>
    </row>
    <row r="333" spans="1:9" x14ac:dyDescent="0.2">
      <c r="A333" s="271"/>
      <c r="B333" s="272"/>
      <c r="C333" s="282"/>
      <c r="D333" s="282"/>
      <c r="E333" s="282"/>
      <c r="F333" s="282"/>
      <c r="G333" s="282"/>
      <c r="H333" s="283"/>
    </row>
    <row r="334" spans="1:9" x14ac:dyDescent="0.2">
      <c r="A334" s="271"/>
      <c r="B334" s="272"/>
      <c r="C334" s="282"/>
      <c r="D334" s="282"/>
      <c r="E334" s="282"/>
      <c r="F334" s="282"/>
      <c r="G334" s="282"/>
      <c r="H334" s="283"/>
    </row>
    <row r="335" spans="1:9" x14ac:dyDescent="0.2">
      <c r="A335" s="271"/>
      <c r="B335" s="272"/>
      <c r="C335" s="282"/>
      <c r="D335" s="282"/>
      <c r="E335" s="282"/>
      <c r="F335" s="282"/>
      <c r="G335" s="282"/>
      <c r="H335" s="283"/>
    </row>
    <row r="336" spans="1:9" x14ac:dyDescent="0.2">
      <c r="A336" s="271"/>
      <c r="B336" s="272"/>
      <c r="C336" s="282"/>
      <c r="D336" s="282"/>
      <c r="E336" s="282"/>
      <c r="F336" s="282"/>
      <c r="G336" s="282"/>
      <c r="H336" s="283"/>
    </row>
    <row r="337" spans="1:8" x14ac:dyDescent="0.2">
      <c r="A337" s="271"/>
      <c r="B337" s="272"/>
      <c r="C337" s="282"/>
      <c r="D337" s="282"/>
      <c r="E337" s="282"/>
      <c r="F337" s="282"/>
      <c r="G337" s="282"/>
      <c r="H337" s="283"/>
    </row>
    <row r="338" spans="1:8" x14ac:dyDescent="0.2">
      <c r="A338" s="271"/>
      <c r="B338" s="272"/>
      <c r="C338" s="282"/>
      <c r="D338" s="282"/>
      <c r="E338" s="282"/>
      <c r="F338" s="282"/>
      <c r="G338" s="282"/>
      <c r="H338" s="283"/>
    </row>
    <row r="339" spans="1:8" x14ac:dyDescent="0.2">
      <c r="A339" s="271"/>
      <c r="B339" s="272"/>
      <c r="C339" s="282"/>
      <c r="D339" s="282"/>
      <c r="E339" s="282"/>
      <c r="F339" s="282"/>
      <c r="G339" s="282"/>
      <c r="H339" s="283"/>
    </row>
    <row r="340" spans="1:8" x14ac:dyDescent="0.2">
      <c r="A340" s="271"/>
      <c r="B340" s="272"/>
      <c r="C340" s="282"/>
      <c r="D340" s="282"/>
      <c r="E340" s="282"/>
      <c r="F340" s="282"/>
      <c r="G340" s="282"/>
      <c r="H340" s="283"/>
    </row>
    <row r="341" spans="1:8" x14ac:dyDescent="0.2">
      <c r="A341" s="271"/>
      <c r="B341" s="272"/>
      <c r="C341" s="282"/>
      <c r="D341" s="282"/>
      <c r="E341" s="282"/>
      <c r="F341" s="282"/>
      <c r="G341" s="282"/>
      <c r="H341" s="283"/>
    </row>
    <row r="342" spans="1:8" x14ac:dyDescent="0.2">
      <c r="A342" s="271"/>
      <c r="B342" s="272"/>
      <c r="C342" s="282"/>
      <c r="D342" s="282"/>
      <c r="E342" s="282"/>
      <c r="F342" s="282"/>
      <c r="G342" s="282"/>
      <c r="H342" s="283"/>
    </row>
    <row r="343" spans="1:8" x14ac:dyDescent="0.2">
      <c r="A343" s="287"/>
      <c r="B343" s="288"/>
      <c r="C343" s="288"/>
      <c r="D343" s="288"/>
      <c r="E343" s="288"/>
      <c r="F343" s="288"/>
      <c r="G343" s="288"/>
      <c r="H343" s="289"/>
    </row>
    <row r="344" spans="1:8" x14ac:dyDescent="0.2">
      <c r="A344" s="290"/>
      <c r="B344" s="291"/>
      <c r="C344" s="291"/>
      <c r="D344" s="291"/>
      <c r="E344" s="291"/>
      <c r="F344" s="291"/>
      <c r="G344" s="291"/>
      <c r="H344" s="292"/>
    </row>
  </sheetData>
  <sheetProtection algorithmName="SHA-512" hashValue="zi2IlYH9uuJ+QtHziJiTwVrElHPdC7mgoyQugP26of8qNrbexwRGe5oMl9iRttMTQNWTBZVuD0vhC0I/nopRVw==" saltValue="N6YicAIClb7V3gPJk06XDg==" spinCount="100000" sheet="1" objects="1" scenarios="1" selectLockedCells="1"/>
  <mergeCells count="63">
    <mergeCell ref="C311:D311"/>
    <mergeCell ref="E311:F311"/>
    <mergeCell ref="G311:H311"/>
    <mergeCell ref="C197:D197"/>
    <mergeCell ref="E197:F197"/>
    <mergeCell ref="G197:H197"/>
    <mergeCell ref="B308:H309"/>
    <mergeCell ref="C310:F310"/>
    <mergeCell ref="G310:H310"/>
    <mergeCell ref="C272:F272"/>
    <mergeCell ref="G272:H272"/>
    <mergeCell ref="C273:D273"/>
    <mergeCell ref="E273:F273"/>
    <mergeCell ref="G273:H273"/>
    <mergeCell ref="A308:A309"/>
    <mergeCell ref="E121:F121"/>
    <mergeCell ref="G121:H121"/>
    <mergeCell ref="B232:H233"/>
    <mergeCell ref="C159:D159"/>
    <mergeCell ref="E159:F159"/>
    <mergeCell ref="G159:H159"/>
    <mergeCell ref="B270:H271"/>
    <mergeCell ref="C121:D121"/>
    <mergeCell ref="A232:A233"/>
    <mergeCell ref="A270:A271"/>
    <mergeCell ref="C234:F234"/>
    <mergeCell ref="G234:H234"/>
    <mergeCell ref="C235:D235"/>
    <mergeCell ref="E235:F235"/>
    <mergeCell ref="G235:H235"/>
    <mergeCell ref="A118:A119"/>
    <mergeCell ref="A156:A157"/>
    <mergeCell ref="A194:A195"/>
    <mergeCell ref="C120:F120"/>
    <mergeCell ref="G120:H120"/>
    <mergeCell ref="B156:H157"/>
    <mergeCell ref="C158:F158"/>
    <mergeCell ref="G158:H158"/>
    <mergeCell ref="B118:H119"/>
    <mergeCell ref="B194:H195"/>
    <mergeCell ref="C82:F82"/>
    <mergeCell ref="G82:H82"/>
    <mergeCell ref="C196:F196"/>
    <mergeCell ref="G196:H196"/>
    <mergeCell ref="C83:D83"/>
    <mergeCell ref="E83:F83"/>
    <mergeCell ref="G83:H83"/>
    <mergeCell ref="A4:A5"/>
    <mergeCell ref="A42:A43"/>
    <mergeCell ref="A80:A81"/>
    <mergeCell ref="B4:H5"/>
    <mergeCell ref="B42:H43"/>
    <mergeCell ref="C44:F44"/>
    <mergeCell ref="G44:H44"/>
    <mergeCell ref="C7:D7"/>
    <mergeCell ref="E7:F7"/>
    <mergeCell ref="G6:H6"/>
    <mergeCell ref="G7:H7"/>
    <mergeCell ref="C6:F6"/>
    <mergeCell ref="C45:D45"/>
    <mergeCell ref="E45:F45"/>
    <mergeCell ref="G45:H45"/>
    <mergeCell ref="B80:H81"/>
  </mergeCells>
  <pageMargins left="0.39370078740157483" right="0.39370078740157483" top="0.59055118110236227" bottom="0.59055118110236227" header="0.31496062992125984" footer="0.31496062992125984"/>
  <pageSetup paperSize="9" orientation="landscape" r:id="rId1"/>
  <headerFooter>
    <oddFooter>&amp;CBlad &amp;P van &amp;N</oddFooter>
  </headerFooter>
  <rowBreaks count="8" manualBreakCount="8">
    <brk id="40" max="7" man="1"/>
    <brk id="78" max="7" man="1"/>
    <brk id="116" max="7" man="1"/>
    <brk id="154" max="7" man="1"/>
    <brk id="192" max="7" man="1"/>
    <brk id="230" max="7" man="1"/>
    <brk id="268" max="7" man="1"/>
    <brk id="306"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I192"/>
  <sheetViews>
    <sheetView showGridLines="0" workbookViewId="0">
      <pane ySplit="3" topLeftCell="A4" activePane="bottomLeft" state="frozen"/>
      <selection activeCell="A5" sqref="A5:B7"/>
      <selection pane="bottomLeft" activeCell="C9" sqref="C9"/>
    </sheetView>
  </sheetViews>
  <sheetFormatPr defaultColWidth="8.85546875" defaultRowHeight="12.75" x14ac:dyDescent="0.2"/>
  <cols>
    <col min="1" max="1" width="7.7109375" style="92" customWidth="1"/>
    <col min="2" max="2" width="40.7109375" style="92" customWidth="1"/>
    <col min="3" max="8" width="13.7109375" style="92" customWidth="1"/>
    <col min="9" max="16384" width="8.85546875" style="92"/>
  </cols>
  <sheetData>
    <row r="1" spans="1:9" x14ac:dyDescent="0.2">
      <c r="A1" s="90" t="str">
        <f>naam_organisatie_verantwoording</f>
        <v>Stichting Voorbeeld</v>
      </c>
    </row>
    <row r="2" spans="1:9" x14ac:dyDescent="0.2">
      <c r="A2" s="90" t="str">
        <f>straat_nr_gevestigd_verantwoording&amp;", "&amp;postcode_gevestigd_verantwoording&amp;" "&amp;plaats_gevestigd_verantwoording</f>
        <v>???, ???? ?? Alkmaar</v>
      </c>
      <c r="H2" s="236" t="str">
        <f>'V - Exploitatie'!B23&amp;" "&amp;'V - Exploitatie'!B24</f>
        <v>subsidie (Variabele kosten)</v>
      </c>
    </row>
    <row r="4" spans="1:9" x14ac:dyDescent="0.2">
      <c r="A4" s="433">
        <f>+'V - Exploitatie'!A23</f>
        <v>10</v>
      </c>
      <c r="B4" s="502" t="str">
        <f>+'V - Exploitatie'!C23</f>
        <v>Projecten</v>
      </c>
      <c r="C4" s="502"/>
      <c r="D4" s="502"/>
      <c r="E4" s="502"/>
      <c r="F4" s="502"/>
      <c r="G4" s="503"/>
      <c r="H4" s="503"/>
    </row>
    <row r="5" spans="1:9" x14ac:dyDescent="0.2">
      <c r="A5" s="433"/>
      <c r="B5" s="502"/>
      <c r="C5" s="502"/>
      <c r="D5" s="502"/>
      <c r="E5" s="502"/>
      <c r="F5" s="502"/>
      <c r="G5" s="503"/>
      <c r="H5" s="503"/>
    </row>
    <row r="6" spans="1:9" s="104" customFormat="1" x14ac:dyDescent="0.2">
      <c r="A6" s="171"/>
      <c r="B6" s="171"/>
      <c r="C6" s="420">
        <f>jaar_subsidie</f>
        <v>2021</v>
      </c>
      <c r="D6" s="420"/>
      <c r="E6" s="501"/>
      <c r="F6" s="501"/>
      <c r="G6" s="420">
        <f>jaar_subsidie-1</f>
        <v>2020</v>
      </c>
      <c r="H6" s="420"/>
    </row>
    <row r="7" spans="1:9" s="104" customFormat="1" x14ac:dyDescent="0.2">
      <c r="A7" s="172"/>
      <c r="B7" s="172"/>
      <c r="C7" s="420" t="s">
        <v>173</v>
      </c>
      <c r="D7" s="420"/>
      <c r="E7" s="420" t="s">
        <v>174</v>
      </c>
      <c r="F7" s="420"/>
      <c r="G7" s="420" t="str">
        <f>C7</f>
        <v>Realisatie</v>
      </c>
      <c r="H7" s="420"/>
    </row>
    <row r="8" spans="1:9" s="104" customFormat="1" x14ac:dyDescent="0.2">
      <c r="A8" s="173" t="s">
        <v>0</v>
      </c>
      <c r="B8" s="173" t="s">
        <v>1</v>
      </c>
      <c r="C8" s="216" t="str">
        <f>'V - Subsidie Vast'!C8</f>
        <v>Lasten</v>
      </c>
      <c r="D8" s="216" t="str">
        <f>'V - Subsidie Vast'!D8</f>
        <v>Baten</v>
      </c>
      <c r="E8" s="216" t="str">
        <f>C8</f>
        <v>Lasten</v>
      </c>
      <c r="F8" s="216" t="str">
        <f>D8</f>
        <v>Baten</v>
      </c>
      <c r="G8" s="216" t="str">
        <f>E8</f>
        <v>Lasten</v>
      </c>
      <c r="H8" s="216" t="str">
        <f>F8</f>
        <v>Baten</v>
      </c>
      <c r="I8" s="319" t="s">
        <v>228</v>
      </c>
    </row>
    <row r="9" spans="1:9" s="104" customFormat="1" x14ac:dyDescent="0.2">
      <c r="A9" s="196" t="str">
        <f>A4&amp;".01"</f>
        <v>10.01</v>
      </c>
      <c r="B9" s="237" t="str">
        <f>'A - Subsidie Variabel'!B8</f>
        <v>Voorbeeld</v>
      </c>
      <c r="C9" s="217"/>
      <c r="D9" s="217"/>
      <c r="E9" s="218">
        <f>'A - Subsidie Variabel'!C8</f>
        <v>0</v>
      </c>
      <c r="F9" s="218">
        <f>'A - Subsidie Variabel'!D8</f>
        <v>0</v>
      </c>
      <c r="G9" s="217"/>
      <c r="H9" s="217"/>
      <c r="I9" s="320" t="str">
        <f t="shared" ref="I9:I23" si="0">A_Uit_Aanvraag_wel_aanpasbaar</f>
        <v>Omschrijving wordt opgehaald uit "Aanvraag", kan daar aangepast worden</v>
      </c>
    </row>
    <row r="10" spans="1:9" s="104" customFormat="1" x14ac:dyDescent="0.2">
      <c r="A10" s="196" t="str">
        <f>A4&amp;".02"</f>
        <v>10.02</v>
      </c>
      <c r="B10" s="237">
        <f>'A - Subsidie Variabel'!B9</f>
        <v>0</v>
      </c>
      <c r="C10" s="217"/>
      <c r="D10" s="217"/>
      <c r="E10" s="218">
        <f>'A - Subsidie Variabel'!C9</f>
        <v>0</v>
      </c>
      <c r="F10" s="218">
        <f>'A - Subsidie Variabel'!D9</f>
        <v>0</v>
      </c>
      <c r="G10" s="217"/>
      <c r="H10" s="217"/>
      <c r="I10" s="320" t="str">
        <f t="shared" si="0"/>
        <v>Omschrijving wordt opgehaald uit "Aanvraag", kan daar aangepast worden</v>
      </c>
    </row>
    <row r="11" spans="1:9" s="104" customFormat="1" x14ac:dyDescent="0.2">
      <c r="A11" s="196" t="str">
        <f>A4&amp;".03"</f>
        <v>10.03</v>
      </c>
      <c r="B11" s="237">
        <f>'A - Subsidie Variabel'!B10</f>
        <v>0</v>
      </c>
      <c r="C11" s="217"/>
      <c r="D11" s="217"/>
      <c r="E11" s="218">
        <f>'A - Subsidie Variabel'!C10</f>
        <v>0</v>
      </c>
      <c r="F11" s="218">
        <f>'A - Subsidie Variabel'!D10</f>
        <v>0</v>
      </c>
      <c r="G11" s="217"/>
      <c r="H11" s="217"/>
      <c r="I11" s="320" t="str">
        <f t="shared" si="0"/>
        <v>Omschrijving wordt opgehaald uit "Aanvraag", kan daar aangepast worden</v>
      </c>
    </row>
    <row r="12" spans="1:9" s="104" customFormat="1" x14ac:dyDescent="0.2">
      <c r="A12" s="196" t="str">
        <f>A4&amp;".04"</f>
        <v>10.04</v>
      </c>
      <c r="B12" s="237">
        <f>'A - Subsidie Variabel'!B11</f>
        <v>0</v>
      </c>
      <c r="C12" s="217"/>
      <c r="D12" s="217"/>
      <c r="E12" s="218">
        <f>'A - Subsidie Variabel'!C11</f>
        <v>0</v>
      </c>
      <c r="F12" s="218">
        <f>'A - Subsidie Variabel'!D11</f>
        <v>0</v>
      </c>
      <c r="G12" s="217"/>
      <c r="H12" s="217"/>
      <c r="I12" s="320" t="str">
        <f t="shared" si="0"/>
        <v>Omschrijving wordt opgehaald uit "Aanvraag", kan daar aangepast worden</v>
      </c>
    </row>
    <row r="13" spans="1:9" s="104" customFormat="1" x14ac:dyDescent="0.2">
      <c r="A13" s="196" t="str">
        <f>A4&amp;".05"</f>
        <v>10.05</v>
      </c>
      <c r="B13" s="237">
        <f>'A - Subsidie Variabel'!B12</f>
        <v>0</v>
      </c>
      <c r="C13" s="217"/>
      <c r="D13" s="217"/>
      <c r="E13" s="218">
        <f>'A - Subsidie Variabel'!C12</f>
        <v>0</v>
      </c>
      <c r="F13" s="218">
        <f>'A - Subsidie Variabel'!D12</f>
        <v>0</v>
      </c>
      <c r="G13" s="217"/>
      <c r="H13" s="217"/>
      <c r="I13" s="320" t="str">
        <f t="shared" si="0"/>
        <v>Omschrijving wordt opgehaald uit "Aanvraag", kan daar aangepast worden</v>
      </c>
    </row>
    <row r="14" spans="1:9" s="104" customFormat="1" x14ac:dyDescent="0.2">
      <c r="A14" s="196" t="str">
        <f>A4&amp;".06"</f>
        <v>10.06</v>
      </c>
      <c r="B14" s="237">
        <f>'A - Subsidie Variabel'!B13</f>
        <v>0</v>
      </c>
      <c r="C14" s="217"/>
      <c r="D14" s="217"/>
      <c r="E14" s="218">
        <f>'A - Subsidie Variabel'!C13</f>
        <v>0</v>
      </c>
      <c r="F14" s="218">
        <f>'A - Subsidie Variabel'!D13</f>
        <v>0</v>
      </c>
      <c r="G14" s="217"/>
      <c r="H14" s="217"/>
      <c r="I14" s="320" t="str">
        <f t="shared" si="0"/>
        <v>Omschrijving wordt opgehaald uit "Aanvraag", kan daar aangepast worden</v>
      </c>
    </row>
    <row r="15" spans="1:9" s="104" customFormat="1" x14ac:dyDescent="0.2">
      <c r="A15" s="196" t="str">
        <f>A4&amp;".07"</f>
        <v>10.07</v>
      </c>
      <c r="B15" s="237">
        <f>'A - Subsidie Variabel'!B14</f>
        <v>0</v>
      </c>
      <c r="C15" s="217"/>
      <c r="D15" s="217"/>
      <c r="E15" s="218">
        <f>'A - Subsidie Variabel'!C14</f>
        <v>0</v>
      </c>
      <c r="F15" s="218">
        <f>'A - Subsidie Variabel'!D14</f>
        <v>0</v>
      </c>
      <c r="G15" s="217"/>
      <c r="H15" s="217"/>
      <c r="I15" s="320" t="str">
        <f t="shared" si="0"/>
        <v>Omschrijving wordt opgehaald uit "Aanvraag", kan daar aangepast worden</v>
      </c>
    </row>
    <row r="16" spans="1:9" s="104" customFormat="1" x14ac:dyDescent="0.2">
      <c r="A16" s="196" t="str">
        <f>A4&amp;".08"</f>
        <v>10.08</v>
      </c>
      <c r="B16" s="237">
        <f>'A - Subsidie Variabel'!B15</f>
        <v>0</v>
      </c>
      <c r="C16" s="217"/>
      <c r="D16" s="217"/>
      <c r="E16" s="218">
        <f>'A - Subsidie Variabel'!C15</f>
        <v>0</v>
      </c>
      <c r="F16" s="218">
        <f>'A - Subsidie Variabel'!D15</f>
        <v>0</v>
      </c>
      <c r="G16" s="217"/>
      <c r="H16" s="217"/>
      <c r="I16" s="320" t="str">
        <f t="shared" si="0"/>
        <v>Omschrijving wordt opgehaald uit "Aanvraag", kan daar aangepast worden</v>
      </c>
    </row>
    <row r="17" spans="1:9" s="104" customFormat="1" x14ac:dyDescent="0.2">
      <c r="A17" s="196" t="str">
        <f>A4&amp;".09"</f>
        <v>10.09</v>
      </c>
      <c r="B17" s="237">
        <f>'A - Subsidie Variabel'!B16</f>
        <v>0</v>
      </c>
      <c r="C17" s="217"/>
      <c r="D17" s="217"/>
      <c r="E17" s="218">
        <f>'A - Subsidie Variabel'!C16</f>
        <v>0</v>
      </c>
      <c r="F17" s="218">
        <f>'A - Subsidie Variabel'!D16</f>
        <v>0</v>
      </c>
      <c r="G17" s="217"/>
      <c r="H17" s="217"/>
      <c r="I17" s="320" t="str">
        <f t="shared" si="0"/>
        <v>Omschrijving wordt opgehaald uit "Aanvraag", kan daar aangepast worden</v>
      </c>
    </row>
    <row r="18" spans="1:9" s="104" customFormat="1" x14ac:dyDescent="0.2">
      <c r="A18" s="196" t="str">
        <f>A4&amp;".10"</f>
        <v>10.10</v>
      </c>
      <c r="B18" s="237">
        <f>'A - Subsidie Variabel'!B17</f>
        <v>0</v>
      </c>
      <c r="C18" s="217"/>
      <c r="D18" s="217"/>
      <c r="E18" s="218">
        <f>'A - Subsidie Variabel'!C17</f>
        <v>0</v>
      </c>
      <c r="F18" s="218">
        <f>'A - Subsidie Variabel'!D17</f>
        <v>0</v>
      </c>
      <c r="G18" s="217"/>
      <c r="H18" s="217"/>
      <c r="I18" s="320" t="str">
        <f t="shared" si="0"/>
        <v>Omschrijving wordt opgehaald uit "Aanvraag", kan daar aangepast worden</v>
      </c>
    </row>
    <row r="19" spans="1:9" s="104" customFormat="1" x14ac:dyDescent="0.2">
      <c r="A19" s="196" t="str">
        <f>A4&amp;".11"</f>
        <v>10.11</v>
      </c>
      <c r="B19" s="237">
        <f>'A - Subsidie Variabel'!B18</f>
        <v>0</v>
      </c>
      <c r="C19" s="217"/>
      <c r="D19" s="217"/>
      <c r="E19" s="218">
        <f>'A - Subsidie Variabel'!C18</f>
        <v>0</v>
      </c>
      <c r="F19" s="218">
        <f>'A - Subsidie Variabel'!D18</f>
        <v>0</v>
      </c>
      <c r="G19" s="217"/>
      <c r="H19" s="217"/>
      <c r="I19" s="320" t="str">
        <f t="shared" si="0"/>
        <v>Omschrijving wordt opgehaald uit "Aanvraag", kan daar aangepast worden</v>
      </c>
    </row>
    <row r="20" spans="1:9" s="104" customFormat="1" x14ac:dyDescent="0.2">
      <c r="A20" s="196" t="str">
        <f>A4&amp;".12"</f>
        <v>10.12</v>
      </c>
      <c r="B20" s="237">
        <f>'A - Subsidie Variabel'!B19</f>
        <v>0</v>
      </c>
      <c r="C20" s="217"/>
      <c r="D20" s="217"/>
      <c r="E20" s="218">
        <f>'A - Subsidie Variabel'!C19</f>
        <v>0</v>
      </c>
      <c r="F20" s="218">
        <f>'A - Subsidie Variabel'!D19</f>
        <v>0</v>
      </c>
      <c r="G20" s="217"/>
      <c r="H20" s="217"/>
      <c r="I20" s="320" t="str">
        <f t="shared" si="0"/>
        <v>Omschrijving wordt opgehaald uit "Aanvraag", kan daar aangepast worden</v>
      </c>
    </row>
    <row r="21" spans="1:9" s="104" customFormat="1" x14ac:dyDescent="0.2">
      <c r="A21" s="196" t="str">
        <f>A4&amp;".13"</f>
        <v>10.13</v>
      </c>
      <c r="B21" s="237">
        <f>'A - Subsidie Variabel'!B20</f>
        <v>0</v>
      </c>
      <c r="C21" s="217"/>
      <c r="D21" s="217"/>
      <c r="E21" s="218">
        <f>'A - Subsidie Variabel'!C20</f>
        <v>0</v>
      </c>
      <c r="F21" s="218">
        <f>'A - Subsidie Variabel'!D20</f>
        <v>0</v>
      </c>
      <c r="G21" s="217"/>
      <c r="H21" s="217"/>
      <c r="I21" s="320" t="str">
        <f t="shared" si="0"/>
        <v>Omschrijving wordt opgehaald uit "Aanvraag", kan daar aangepast worden</v>
      </c>
    </row>
    <row r="22" spans="1:9" s="104" customFormat="1" x14ac:dyDescent="0.2">
      <c r="A22" s="196" t="str">
        <f>A4&amp;".14"</f>
        <v>10.14</v>
      </c>
      <c r="B22" s="237">
        <f>'A - Subsidie Variabel'!B21</f>
        <v>0</v>
      </c>
      <c r="C22" s="217"/>
      <c r="D22" s="217"/>
      <c r="E22" s="218">
        <f>'A - Subsidie Variabel'!C21</f>
        <v>0</v>
      </c>
      <c r="F22" s="218">
        <f>'A - Subsidie Variabel'!D21</f>
        <v>0</v>
      </c>
      <c r="G22" s="217"/>
      <c r="H22" s="217"/>
      <c r="I22" s="320" t="str">
        <f t="shared" si="0"/>
        <v>Omschrijving wordt opgehaald uit "Aanvraag", kan daar aangepast worden</v>
      </c>
    </row>
    <row r="23" spans="1:9" s="104" customFormat="1" x14ac:dyDescent="0.2">
      <c r="A23" s="196" t="str">
        <f>A4&amp;".15"</f>
        <v>10.15</v>
      </c>
      <c r="B23" s="237">
        <f>'A - Subsidie Variabel'!B22</f>
        <v>0</v>
      </c>
      <c r="C23" s="217"/>
      <c r="D23" s="217"/>
      <c r="E23" s="218">
        <f>'A - Subsidie Variabel'!C22</f>
        <v>0</v>
      </c>
      <c r="F23" s="218">
        <f>'A - Subsidie Variabel'!D22</f>
        <v>0</v>
      </c>
      <c r="G23" s="217"/>
      <c r="H23" s="217"/>
      <c r="I23" s="320" t="str">
        <f t="shared" si="0"/>
        <v>Omschrijving wordt opgehaald uit "Aanvraag", kan daar aangepast worden</v>
      </c>
    </row>
    <row r="24" spans="1:9" s="104" customFormat="1" ht="4.9000000000000004" customHeight="1" x14ac:dyDescent="0.2">
      <c r="A24" s="196"/>
      <c r="B24" s="192"/>
      <c r="C24" s="192"/>
      <c r="D24" s="192"/>
      <c r="E24" s="219"/>
      <c r="F24" s="219"/>
      <c r="G24" s="219"/>
      <c r="H24" s="219"/>
    </row>
    <row r="25" spans="1:9" s="104" customFormat="1" x14ac:dyDescent="0.2">
      <c r="A25" s="196"/>
      <c r="B25" s="188" t="s">
        <v>7</v>
      </c>
      <c r="C25" s="176">
        <f t="shared" ref="C25:H25" si="1">SUM(C8:C24)</f>
        <v>0</v>
      </c>
      <c r="D25" s="176">
        <f t="shared" si="1"/>
        <v>0</v>
      </c>
      <c r="E25" s="176">
        <f t="shared" si="1"/>
        <v>0</v>
      </c>
      <c r="F25" s="176">
        <f t="shared" si="1"/>
        <v>0</v>
      </c>
      <c r="G25" s="176">
        <f t="shared" si="1"/>
        <v>0</v>
      </c>
      <c r="H25" s="176">
        <f t="shared" si="1"/>
        <v>0</v>
      </c>
    </row>
    <row r="26" spans="1:9" s="104" customFormat="1" x14ac:dyDescent="0.2">
      <c r="A26" s="276" t="s">
        <v>217</v>
      </c>
      <c r="B26" s="277"/>
      <c r="C26" s="278"/>
      <c r="D26" s="278"/>
      <c r="E26" s="278"/>
      <c r="F26" s="278"/>
      <c r="G26" s="278"/>
      <c r="H26" s="279"/>
    </row>
    <row r="27" spans="1:9" s="104" customFormat="1" x14ac:dyDescent="0.2">
      <c r="A27" s="280"/>
      <c r="B27" s="281"/>
      <c r="C27" s="282"/>
      <c r="D27" s="282"/>
      <c r="E27" s="282"/>
      <c r="F27" s="282"/>
      <c r="G27" s="282"/>
      <c r="H27" s="283"/>
    </row>
    <row r="28" spans="1:9" s="104" customFormat="1" x14ac:dyDescent="0.2">
      <c r="A28" s="280"/>
      <c r="B28" s="281"/>
      <c r="C28" s="282"/>
      <c r="D28" s="282"/>
      <c r="E28" s="282"/>
      <c r="F28" s="282"/>
      <c r="G28" s="282"/>
      <c r="H28" s="283"/>
    </row>
    <row r="29" spans="1:9" s="104" customFormat="1" x14ac:dyDescent="0.2">
      <c r="A29" s="280"/>
      <c r="B29" s="281"/>
      <c r="C29" s="282"/>
      <c r="D29" s="282"/>
      <c r="E29" s="282"/>
      <c r="F29" s="282"/>
      <c r="G29" s="282"/>
      <c r="H29" s="283"/>
    </row>
    <row r="30" spans="1:9" s="104" customFormat="1" x14ac:dyDescent="0.2">
      <c r="A30" s="280"/>
      <c r="B30" s="281"/>
      <c r="C30" s="282"/>
      <c r="D30" s="282"/>
      <c r="E30" s="282"/>
      <c r="F30" s="282"/>
      <c r="G30" s="282"/>
      <c r="H30" s="283"/>
    </row>
    <row r="31" spans="1:9" s="104" customFormat="1" x14ac:dyDescent="0.2">
      <c r="A31" s="280"/>
      <c r="B31" s="281"/>
      <c r="C31" s="282"/>
      <c r="D31" s="282"/>
      <c r="E31" s="282"/>
      <c r="F31" s="282"/>
      <c r="G31" s="282"/>
      <c r="H31" s="283"/>
    </row>
    <row r="32" spans="1:9" s="104" customFormat="1" x14ac:dyDescent="0.2">
      <c r="A32" s="280"/>
      <c r="B32" s="281"/>
      <c r="C32" s="282"/>
      <c r="D32" s="282"/>
      <c r="E32" s="282"/>
      <c r="F32" s="282"/>
      <c r="G32" s="282"/>
      <c r="H32" s="283"/>
    </row>
    <row r="33" spans="1:9" s="104" customFormat="1" x14ac:dyDescent="0.2">
      <c r="A33" s="280"/>
      <c r="B33" s="281"/>
      <c r="C33" s="282"/>
      <c r="D33" s="282"/>
      <c r="E33" s="282"/>
      <c r="F33" s="282"/>
      <c r="G33" s="282"/>
      <c r="H33" s="283"/>
    </row>
    <row r="34" spans="1:9" s="104" customFormat="1" x14ac:dyDescent="0.2">
      <c r="A34" s="280"/>
      <c r="B34" s="281"/>
      <c r="C34" s="282"/>
      <c r="D34" s="282"/>
      <c r="E34" s="282"/>
      <c r="F34" s="282"/>
      <c r="G34" s="282"/>
      <c r="H34" s="283"/>
    </row>
    <row r="35" spans="1:9" s="104" customFormat="1" x14ac:dyDescent="0.2">
      <c r="A35" s="280"/>
      <c r="B35" s="281"/>
      <c r="C35" s="282"/>
      <c r="D35" s="282"/>
      <c r="E35" s="282"/>
      <c r="F35" s="282"/>
      <c r="G35" s="282"/>
      <c r="H35" s="283"/>
    </row>
    <row r="36" spans="1:9" s="104" customFormat="1" x14ac:dyDescent="0.2">
      <c r="A36" s="280"/>
      <c r="B36" s="281"/>
      <c r="C36" s="282"/>
      <c r="D36" s="282"/>
      <c r="E36" s="282"/>
      <c r="F36" s="282"/>
      <c r="G36" s="282"/>
      <c r="H36" s="283"/>
    </row>
    <row r="37" spans="1:9" s="104" customFormat="1" x14ac:dyDescent="0.2">
      <c r="A37" s="280"/>
      <c r="B37" s="281"/>
      <c r="C37" s="282"/>
      <c r="D37" s="282"/>
      <c r="E37" s="282"/>
      <c r="F37" s="282"/>
      <c r="G37" s="282"/>
      <c r="H37" s="283"/>
    </row>
    <row r="38" spans="1:9" s="104" customFormat="1" x14ac:dyDescent="0.2">
      <c r="A38" s="280"/>
      <c r="B38" s="281"/>
      <c r="C38" s="282"/>
      <c r="D38" s="282"/>
      <c r="E38" s="282"/>
      <c r="F38" s="282"/>
      <c r="G38" s="282"/>
      <c r="H38" s="283"/>
    </row>
    <row r="39" spans="1:9" s="104" customFormat="1" x14ac:dyDescent="0.2">
      <c r="A39" s="280"/>
      <c r="B39" s="281"/>
      <c r="C39" s="282"/>
      <c r="D39" s="282"/>
      <c r="E39" s="282"/>
      <c r="F39" s="282"/>
      <c r="G39" s="282"/>
      <c r="H39" s="283"/>
    </row>
    <row r="40" spans="1:9" x14ac:dyDescent="0.2">
      <c r="A40" s="284"/>
      <c r="B40" s="285"/>
      <c r="C40" s="285"/>
      <c r="D40" s="285"/>
      <c r="E40" s="285"/>
      <c r="F40" s="285"/>
      <c r="G40" s="285"/>
      <c r="H40" s="286"/>
    </row>
    <row r="42" spans="1:9" x14ac:dyDescent="0.2">
      <c r="A42" s="433">
        <f>+'V - Exploitatie'!A24</f>
        <v>11</v>
      </c>
      <c r="B42" s="502" t="str">
        <f>+'V - Exploitatie'!C24</f>
        <v>Activiteiten</v>
      </c>
      <c r="C42" s="502"/>
      <c r="D42" s="502"/>
      <c r="E42" s="502"/>
      <c r="F42" s="502"/>
      <c r="G42" s="503"/>
      <c r="H42" s="503"/>
    </row>
    <row r="43" spans="1:9" x14ac:dyDescent="0.2">
      <c r="A43" s="433"/>
      <c r="B43" s="502"/>
      <c r="C43" s="502"/>
      <c r="D43" s="502"/>
      <c r="E43" s="502"/>
      <c r="F43" s="502"/>
      <c r="G43" s="503"/>
      <c r="H43" s="503"/>
    </row>
    <row r="44" spans="1:9" s="104" customFormat="1" x14ac:dyDescent="0.2">
      <c r="A44" s="171"/>
      <c r="B44" s="171"/>
      <c r="C44" s="420">
        <f>jaar_subsidie</f>
        <v>2021</v>
      </c>
      <c r="D44" s="420"/>
      <c r="E44" s="501"/>
      <c r="F44" s="501"/>
      <c r="G44" s="420">
        <f>jaar_subsidie-1</f>
        <v>2020</v>
      </c>
      <c r="H44" s="420"/>
    </row>
    <row r="45" spans="1:9" s="104" customFormat="1" x14ac:dyDescent="0.2">
      <c r="A45" s="172"/>
      <c r="B45" s="172"/>
      <c r="C45" s="420" t="str">
        <f>C7</f>
        <v>Realisatie</v>
      </c>
      <c r="D45" s="420"/>
      <c r="E45" s="420" t="str">
        <f>E7</f>
        <v>Begroot</v>
      </c>
      <c r="F45" s="420"/>
      <c r="G45" s="420" t="str">
        <f>G7</f>
        <v>Realisatie</v>
      </c>
      <c r="H45" s="420"/>
    </row>
    <row r="46" spans="1:9" s="104" customFormat="1" x14ac:dyDescent="0.2">
      <c r="A46" s="173" t="s">
        <v>0</v>
      </c>
      <c r="B46" s="173" t="s">
        <v>1</v>
      </c>
      <c r="C46" s="216" t="str">
        <f>C8</f>
        <v>Lasten</v>
      </c>
      <c r="D46" s="216" t="str">
        <f>D8</f>
        <v>Baten</v>
      </c>
      <c r="E46" s="216" t="str">
        <f>C46</f>
        <v>Lasten</v>
      </c>
      <c r="F46" s="216" t="str">
        <f>D46</f>
        <v>Baten</v>
      </c>
      <c r="G46" s="216" t="str">
        <f>E46</f>
        <v>Lasten</v>
      </c>
      <c r="H46" s="216" t="str">
        <f>F46</f>
        <v>Baten</v>
      </c>
      <c r="I46" s="319" t="s">
        <v>228</v>
      </c>
    </row>
    <row r="47" spans="1:9" s="104" customFormat="1" x14ac:dyDescent="0.2">
      <c r="A47" s="196" t="str">
        <f>A42&amp;".01"</f>
        <v>11.01</v>
      </c>
      <c r="B47" s="237" t="str">
        <f>'A - Subsidie Variabel'!B44</f>
        <v>Voorbeeld</v>
      </c>
      <c r="C47" s="217"/>
      <c r="D47" s="217"/>
      <c r="E47" s="218">
        <f>'A - Subsidie Variabel'!C44</f>
        <v>0</v>
      </c>
      <c r="F47" s="218">
        <f>'A - Subsidie Variabel'!D44</f>
        <v>0</v>
      </c>
      <c r="G47" s="217"/>
      <c r="H47" s="217"/>
      <c r="I47" s="320" t="str">
        <f t="shared" ref="I47:I61" si="2">A_Uit_Aanvraag_wel_aanpasbaar</f>
        <v>Omschrijving wordt opgehaald uit "Aanvraag", kan daar aangepast worden</v>
      </c>
    </row>
    <row r="48" spans="1:9" s="104" customFormat="1" x14ac:dyDescent="0.2">
      <c r="A48" s="196" t="str">
        <f>A42&amp;".02"</f>
        <v>11.02</v>
      </c>
      <c r="B48" s="237">
        <f>'A - Subsidie Variabel'!B45</f>
        <v>0</v>
      </c>
      <c r="C48" s="217"/>
      <c r="D48" s="217"/>
      <c r="E48" s="218">
        <f>'A - Subsidie Variabel'!C45</f>
        <v>0</v>
      </c>
      <c r="F48" s="218">
        <f>'A - Subsidie Variabel'!D45</f>
        <v>0</v>
      </c>
      <c r="G48" s="217"/>
      <c r="H48" s="217"/>
      <c r="I48" s="320" t="str">
        <f t="shared" si="2"/>
        <v>Omschrijving wordt opgehaald uit "Aanvraag", kan daar aangepast worden</v>
      </c>
    </row>
    <row r="49" spans="1:9" s="104" customFormat="1" x14ac:dyDescent="0.2">
      <c r="A49" s="196" t="str">
        <f>A42&amp;".03"</f>
        <v>11.03</v>
      </c>
      <c r="B49" s="237">
        <f>'A - Subsidie Variabel'!B46</f>
        <v>0</v>
      </c>
      <c r="C49" s="217"/>
      <c r="D49" s="217"/>
      <c r="E49" s="218">
        <f>'A - Subsidie Variabel'!C46</f>
        <v>0</v>
      </c>
      <c r="F49" s="218">
        <f>'A - Subsidie Variabel'!D46</f>
        <v>0</v>
      </c>
      <c r="G49" s="217"/>
      <c r="H49" s="217"/>
      <c r="I49" s="320" t="str">
        <f t="shared" si="2"/>
        <v>Omschrijving wordt opgehaald uit "Aanvraag", kan daar aangepast worden</v>
      </c>
    </row>
    <row r="50" spans="1:9" s="104" customFormat="1" x14ac:dyDescent="0.2">
      <c r="A50" s="196" t="str">
        <f>A42&amp;".04"</f>
        <v>11.04</v>
      </c>
      <c r="B50" s="237">
        <f>'A - Subsidie Variabel'!B47</f>
        <v>0</v>
      </c>
      <c r="C50" s="217"/>
      <c r="D50" s="217"/>
      <c r="E50" s="218">
        <f>'A - Subsidie Variabel'!C47</f>
        <v>0</v>
      </c>
      <c r="F50" s="218">
        <f>'A - Subsidie Variabel'!D47</f>
        <v>0</v>
      </c>
      <c r="G50" s="217"/>
      <c r="H50" s="217"/>
      <c r="I50" s="320" t="str">
        <f t="shared" si="2"/>
        <v>Omschrijving wordt opgehaald uit "Aanvraag", kan daar aangepast worden</v>
      </c>
    </row>
    <row r="51" spans="1:9" s="104" customFormat="1" x14ac:dyDescent="0.2">
      <c r="A51" s="196" t="str">
        <f>A42&amp;".05"</f>
        <v>11.05</v>
      </c>
      <c r="B51" s="237">
        <f>'A - Subsidie Variabel'!B48</f>
        <v>0</v>
      </c>
      <c r="C51" s="217"/>
      <c r="D51" s="217"/>
      <c r="E51" s="218">
        <f>'A - Subsidie Variabel'!C48</f>
        <v>0</v>
      </c>
      <c r="F51" s="218">
        <f>'A - Subsidie Variabel'!D48</f>
        <v>0</v>
      </c>
      <c r="G51" s="217"/>
      <c r="H51" s="217"/>
      <c r="I51" s="320" t="str">
        <f t="shared" si="2"/>
        <v>Omschrijving wordt opgehaald uit "Aanvraag", kan daar aangepast worden</v>
      </c>
    </row>
    <row r="52" spans="1:9" s="104" customFormat="1" x14ac:dyDescent="0.2">
      <c r="A52" s="196" t="str">
        <f>A42&amp;".06"</f>
        <v>11.06</v>
      </c>
      <c r="B52" s="237">
        <f>'A - Subsidie Variabel'!B49</f>
        <v>0</v>
      </c>
      <c r="C52" s="217"/>
      <c r="D52" s="217"/>
      <c r="E52" s="218">
        <f>'A - Subsidie Variabel'!C49</f>
        <v>0</v>
      </c>
      <c r="F52" s="218">
        <f>'A - Subsidie Variabel'!D49</f>
        <v>0</v>
      </c>
      <c r="G52" s="217"/>
      <c r="H52" s="217"/>
      <c r="I52" s="320" t="str">
        <f t="shared" si="2"/>
        <v>Omschrijving wordt opgehaald uit "Aanvraag", kan daar aangepast worden</v>
      </c>
    </row>
    <row r="53" spans="1:9" s="104" customFormat="1" x14ac:dyDescent="0.2">
      <c r="A53" s="196" t="str">
        <f>A42&amp;".07"</f>
        <v>11.07</v>
      </c>
      <c r="B53" s="237">
        <f>'A - Subsidie Variabel'!B50</f>
        <v>0</v>
      </c>
      <c r="C53" s="217"/>
      <c r="D53" s="217"/>
      <c r="E53" s="218">
        <f>'A - Subsidie Variabel'!C50</f>
        <v>0</v>
      </c>
      <c r="F53" s="218">
        <f>'A - Subsidie Variabel'!D50</f>
        <v>0</v>
      </c>
      <c r="G53" s="217"/>
      <c r="H53" s="217"/>
      <c r="I53" s="320" t="str">
        <f t="shared" si="2"/>
        <v>Omschrijving wordt opgehaald uit "Aanvraag", kan daar aangepast worden</v>
      </c>
    </row>
    <row r="54" spans="1:9" s="104" customFormat="1" x14ac:dyDescent="0.2">
      <c r="A54" s="196" t="str">
        <f>A42&amp;".08"</f>
        <v>11.08</v>
      </c>
      <c r="B54" s="237">
        <f>'A - Subsidie Variabel'!B51</f>
        <v>0</v>
      </c>
      <c r="C54" s="217"/>
      <c r="D54" s="217"/>
      <c r="E54" s="218">
        <f>'A - Subsidie Variabel'!C51</f>
        <v>0</v>
      </c>
      <c r="F54" s="218">
        <f>'A - Subsidie Variabel'!D51</f>
        <v>0</v>
      </c>
      <c r="G54" s="217"/>
      <c r="H54" s="217"/>
      <c r="I54" s="320" t="str">
        <f t="shared" si="2"/>
        <v>Omschrijving wordt opgehaald uit "Aanvraag", kan daar aangepast worden</v>
      </c>
    </row>
    <row r="55" spans="1:9" s="104" customFormat="1" x14ac:dyDescent="0.2">
      <c r="A55" s="196" t="str">
        <f>A42&amp;".09"</f>
        <v>11.09</v>
      </c>
      <c r="B55" s="237">
        <f>'A - Subsidie Variabel'!B52</f>
        <v>0</v>
      </c>
      <c r="C55" s="217"/>
      <c r="D55" s="217"/>
      <c r="E55" s="218">
        <f>'A - Subsidie Variabel'!C52</f>
        <v>0</v>
      </c>
      <c r="F55" s="218">
        <f>'A - Subsidie Variabel'!D52</f>
        <v>0</v>
      </c>
      <c r="G55" s="217"/>
      <c r="H55" s="217"/>
      <c r="I55" s="320" t="str">
        <f t="shared" si="2"/>
        <v>Omschrijving wordt opgehaald uit "Aanvraag", kan daar aangepast worden</v>
      </c>
    </row>
    <row r="56" spans="1:9" s="104" customFormat="1" x14ac:dyDescent="0.2">
      <c r="A56" s="196" t="str">
        <f>A42&amp;".10"</f>
        <v>11.10</v>
      </c>
      <c r="B56" s="237">
        <f>'A - Subsidie Variabel'!B53</f>
        <v>0</v>
      </c>
      <c r="C56" s="217"/>
      <c r="D56" s="217"/>
      <c r="E56" s="218">
        <f>'A - Subsidie Variabel'!C53</f>
        <v>0</v>
      </c>
      <c r="F56" s="218">
        <f>'A - Subsidie Variabel'!D53</f>
        <v>0</v>
      </c>
      <c r="G56" s="217"/>
      <c r="H56" s="217"/>
      <c r="I56" s="320" t="str">
        <f t="shared" si="2"/>
        <v>Omschrijving wordt opgehaald uit "Aanvraag", kan daar aangepast worden</v>
      </c>
    </row>
    <row r="57" spans="1:9" s="104" customFormat="1" x14ac:dyDescent="0.2">
      <c r="A57" s="196" t="str">
        <f>A42&amp;".11"</f>
        <v>11.11</v>
      </c>
      <c r="B57" s="237">
        <f>'A - Subsidie Variabel'!B54</f>
        <v>0</v>
      </c>
      <c r="C57" s="217"/>
      <c r="D57" s="217"/>
      <c r="E57" s="218">
        <f>'A - Subsidie Variabel'!C54</f>
        <v>0</v>
      </c>
      <c r="F57" s="218">
        <f>'A - Subsidie Variabel'!D54</f>
        <v>0</v>
      </c>
      <c r="G57" s="217"/>
      <c r="H57" s="217"/>
      <c r="I57" s="320" t="str">
        <f t="shared" si="2"/>
        <v>Omschrijving wordt opgehaald uit "Aanvraag", kan daar aangepast worden</v>
      </c>
    </row>
    <row r="58" spans="1:9" s="104" customFormat="1" x14ac:dyDescent="0.2">
      <c r="A58" s="196" t="str">
        <f>A42&amp;".12"</f>
        <v>11.12</v>
      </c>
      <c r="B58" s="237">
        <f>'A - Subsidie Variabel'!B55</f>
        <v>0</v>
      </c>
      <c r="C58" s="217"/>
      <c r="D58" s="217"/>
      <c r="E58" s="218">
        <f>'A - Subsidie Variabel'!C55</f>
        <v>0</v>
      </c>
      <c r="F58" s="218">
        <f>'A - Subsidie Variabel'!D55</f>
        <v>0</v>
      </c>
      <c r="G58" s="217"/>
      <c r="H58" s="217"/>
      <c r="I58" s="320" t="str">
        <f t="shared" si="2"/>
        <v>Omschrijving wordt opgehaald uit "Aanvraag", kan daar aangepast worden</v>
      </c>
    </row>
    <row r="59" spans="1:9" s="104" customFormat="1" x14ac:dyDescent="0.2">
      <c r="A59" s="196" t="str">
        <f>A42&amp;".13"</f>
        <v>11.13</v>
      </c>
      <c r="B59" s="237">
        <f>'A - Subsidie Variabel'!B56</f>
        <v>0</v>
      </c>
      <c r="C59" s="217"/>
      <c r="D59" s="217"/>
      <c r="E59" s="218">
        <f>'A - Subsidie Variabel'!C56</f>
        <v>0</v>
      </c>
      <c r="F59" s="218">
        <f>'A - Subsidie Variabel'!D56</f>
        <v>0</v>
      </c>
      <c r="G59" s="217"/>
      <c r="H59" s="217"/>
      <c r="I59" s="320" t="str">
        <f t="shared" si="2"/>
        <v>Omschrijving wordt opgehaald uit "Aanvraag", kan daar aangepast worden</v>
      </c>
    </row>
    <row r="60" spans="1:9" s="104" customFormat="1" x14ac:dyDescent="0.2">
      <c r="A60" s="196" t="str">
        <f>A42&amp;".14"</f>
        <v>11.14</v>
      </c>
      <c r="B60" s="237">
        <f>'A - Subsidie Variabel'!B57</f>
        <v>0</v>
      </c>
      <c r="C60" s="217"/>
      <c r="D60" s="217"/>
      <c r="E60" s="218">
        <f>'A - Subsidie Variabel'!C57</f>
        <v>0</v>
      </c>
      <c r="F60" s="218">
        <f>'A - Subsidie Variabel'!D57</f>
        <v>0</v>
      </c>
      <c r="G60" s="217"/>
      <c r="H60" s="217"/>
      <c r="I60" s="320" t="str">
        <f t="shared" si="2"/>
        <v>Omschrijving wordt opgehaald uit "Aanvraag", kan daar aangepast worden</v>
      </c>
    </row>
    <row r="61" spans="1:9" s="104" customFormat="1" x14ac:dyDescent="0.2">
      <c r="A61" s="196" t="str">
        <f>A42&amp;".15"</f>
        <v>11.15</v>
      </c>
      <c r="B61" s="237">
        <f>'A - Subsidie Variabel'!B58</f>
        <v>0</v>
      </c>
      <c r="C61" s="217"/>
      <c r="D61" s="217"/>
      <c r="E61" s="218">
        <f>'A - Subsidie Variabel'!C58</f>
        <v>0</v>
      </c>
      <c r="F61" s="218">
        <f>'A - Subsidie Variabel'!D58</f>
        <v>0</v>
      </c>
      <c r="G61" s="217"/>
      <c r="H61" s="217"/>
      <c r="I61" s="320" t="str">
        <f t="shared" si="2"/>
        <v>Omschrijving wordt opgehaald uit "Aanvraag", kan daar aangepast worden</v>
      </c>
    </row>
    <row r="62" spans="1:9" s="104" customFormat="1" ht="4.9000000000000004" customHeight="1" x14ac:dyDescent="0.2">
      <c r="A62" s="196"/>
      <c r="B62" s="192"/>
      <c r="C62" s="192"/>
      <c r="D62" s="192"/>
      <c r="E62" s="219"/>
      <c r="F62" s="219"/>
      <c r="G62" s="219"/>
      <c r="H62" s="219"/>
    </row>
    <row r="63" spans="1:9" s="104" customFormat="1" x14ac:dyDescent="0.2">
      <c r="A63" s="196"/>
      <c r="B63" s="188" t="s">
        <v>7</v>
      </c>
      <c r="C63" s="176">
        <f t="shared" ref="C63:D63" si="3">SUM(C46:C62)</f>
        <v>0</v>
      </c>
      <c r="D63" s="176">
        <f t="shared" si="3"/>
        <v>0</v>
      </c>
      <c r="E63" s="176">
        <f>SUM(E46:E62)</f>
        <v>0</v>
      </c>
      <c r="F63" s="176">
        <f t="shared" ref="F63:H63" si="4">SUM(F46:F62)</f>
        <v>0</v>
      </c>
      <c r="G63" s="176">
        <f t="shared" si="4"/>
        <v>0</v>
      </c>
      <c r="H63" s="176">
        <f t="shared" si="4"/>
        <v>0</v>
      </c>
    </row>
    <row r="64" spans="1:9" s="104" customFormat="1" x14ac:dyDescent="0.2">
      <c r="A64" s="276" t="s">
        <v>217</v>
      </c>
      <c r="B64" s="277"/>
      <c r="C64" s="278"/>
      <c r="D64" s="278"/>
      <c r="E64" s="278"/>
      <c r="F64" s="278"/>
      <c r="G64" s="278"/>
      <c r="H64" s="279"/>
    </row>
    <row r="65" spans="1:8" s="104" customFormat="1" x14ac:dyDescent="0.2">
      <c r="A65" s="280"/>
      <c r="B65" s="281"/>
      <c r="C65" s="282"/>
      <c r="D65" s="282"/>
      <c r="E65" s="282"/>
      <c r="F65" s="282"/>
      <c r="G65" s="282"/>
      <c r="H65" s="283"/>
    </row>
    <row r="66" spans="1:8" s="104" customFormat="1" x14ac:dyDescent="0.2">
      <c r="A66" s="280"/>
      <c r="B66" s="281"/>
      <c r="C66" s="282"/>
      <c r="D66" s="282"/>
      <c r="E66" s="282"/>
      <c r="F66" s="282"/>
      <c r="G66" s="282"/>
      <c r="H66" s="283"/>
    </row>
    <row r="67" spans="1:8" s="104" customFormat="1" x14ac:dyDescent="0.2">
      <c r="A67" s="280"/>
      <c r="B67" s="281"/>
      <c r="C67" s="282"/>
      <c r="D67" s="282"/>
      <c r="E67" s="282"/>
      <c r="F67" s="282"/>
      <c r="G67" s="282"/>
      <c r="H67" s="283"/>
    </row>
    <row r="68" spans="1:8" s="104" customFormat="1" x14ac:dyDescent="0.2">
      <c r="A68" s="280"/>
      <c r="B68" s="281"/>
      <c r="C68" s="282"/>
      <c r="D68" s="282"/>
      <c r="E68" s="282"/>
      <c r="F68" s="282"/>
      <c r="G68" s="282"/>
      <c r="H68" s="283"/>
    </row>
    <row r="69" spans="1:8" s="104" customFormat="1" x14ac:dyDescent="0.2">
      <c r="A69" s="280"/>
      <c r="B69" s="281"/>
      <c r="C69" s="282"/>
      <c r="D69" s="282"/>
      <c r="E69" s="282"/>
      <c r="F69" s="282"/>
      <c r="G69" s="282"/>
      <c r="H69" s="283"/>
    </row>
    <row r="70" spans="1:8" s="104" customFormat="1" x14ac:dyDescent="0.2">
      <c r="A70" s="280"/>
      <c r="B70" s="281"/>
      <c r="C70" s="282"/>
      <c r="D70" s="282"/>
      <c r="E70" s="282"/>
      <c r="F70" s="282"/>
      <c r="G70" s="282"/>
      <c r="H70" s="283"/>
    </row>
    <row r="71" spans="1:8" s="104" customFormat="1" x14ac:dyDescent="0.2">
      <c r="A71" s="280"/>
      <c r="B71" s="281"/>
      <c r="C71" s="282"/>
      <c r="D71" s="282"/>
      <c r="E71" s="282"/>
      <c r="F71" s="282"/>
      <c r="G71" s="282"/>
      <c r="H71" s="283"/>
    </row>
    <row r="72" spans="1:8" s="104" customFormat="1" x14ac:dyDescent="0.2">
      <c r="A72" s="280"/>
      <c r="B72" s="281"/>
      <c r="C72" s="282"/>
      <c r="D72" s="282"/>
      <c r="E72" s="282"/>
      <c r="F72" s="282"/>
      <c r="G72" s="282"/>
      <c r="H72" s="283"/>
    </row>
    <row r="73" spans="1:8" s="104" customFormat="1" x14ac:dyDescent="0.2">
      <c r="A73" s="280"/>
      <c r="B73" s="281"/>
      <c r="C73" s="282"/>
      <c r="D73" s="282"/>
      <c r="E73" s="282"/>
      <c r="F73" s="282"/>
      <c r="G73" s="282"/>
      <c r="H73" s="283"/>
    </row>
    <row r="74" spans="1:8" s="104" customFormat="1" x14ac:dyDescent="0.2">
      <c r="A74" s="280"/>
      <c r="B74" s="281"/>
      <c r="C74" s="282"/>
      <c r="D74" s="282"/>
      <c r="E74" s="282"/>
      <c r="F74" s="282"/>
      <c r="G74" s="282"/>
      <c r="H74" s="283"/>
    </row>
    <row r="75" spans="1:8" s="104" customFormat="1" x14ac:dyDescent="0.2">
      <c r="A75" s="280"/>
      <c r="B75" s="281"/>
      <c r="C75" s="282"/>
      <c r="D75" s="282"/>
      <c r="E75" s="282"/>
      <c r="F75" s="282"/>
      <c r="G75" s="282"/>
      <c r="H75" s="283"/>
    </row>
    <row r="76" spans="1:8" s="104" customFormat="1" x14ac:dyDescent="0.2">
      <c r="A76" s="280"/>
      <c r="B76" s="281"/>
      <c r="C76" s="282"/>
      <c r="D76" s="282"/>
      <c r="E76" s="282"/>
      <c r="F76" s="282"/>
      <c r="G76" s="282"/>
      <c r="H76" s="283"/>
    </row>
    <row r="77" spans="1:8" s="104" customFormat="1" x14ac:dyDescent="0.2">
      <c r="A77" s="280"/>
      <c r="B77" s="281"/>
      <c r="C77" s="282"/>
      <c r="D77" s="282"/>
      <c r="E77" s="282"/>
      <c r="F77" s="282"/>
      <c r="G77" s="282"/>
      <c r="H77" s="283"/>
    </row>
    <row r="78" spans="1:8" x14ac:dyDescent="0.2">
      <c r="A78" s="284"/>
      <c r="B78" s="285"/>
      <c r="C78" s="285"/>
      <c r="D78" s="285"/>
      <c r="E78" s="285"/>
      <c r="F78" s="285"/>
      <c r="G78" s="285"/>
      <c r="H78" s="286"/>
    </row>
    <row r="80" spans="1:8" x14ac:dyDescent="0.2">
      <c r="A80" s="433">
        <f>+'V - Exploitatie'!A25</f>
        <v>12</v>
      </c>
      <c r="B80" s="502" t="str">
        <f>+'V - Exploitatie'!C25</f>
        <v>Jongerenwerk (Activiteiten)</v>
      </c>
      <c r="C80" s="502"/>
      <c r="D80" s="502"/>
      <c r="E80" s="502"/>
      <c r="F80" s="502"/>
      <c r="G80" s="503"/>
      <c r="H80" s="503"/>
    </row>
    <row r="81" spans="1:9" x14ac:dyDescent="0.2">
      <c r="A81" s="433"/>
      <c r="B81" s="502"/>
      <c r="C81" s="502"/>
      <c r="D81" s="502"/>
      <c r="E81" s="502"/>
      <c r="F81" s="502"/>
      <c r="G81" s="503"/>
      <c r="H81" s="503"/>
    </row>
    <row r="82" spans="1:9" s="104" customFormat="1" x14ac:dyDescent="0.2">
      <c r="A82" s="171"/>
      <c r="B82" s="171"/>
      <c r="C82" s="420">
        <f>jaar_subsidie</f>
        <v>2021</v>
      </c>
      <c r="D82" s="420"/>
      <c r="E82" s="501"/>
      <c r="F82" s="501"/>
      <c r="G82" s="420">
        <f>jaar_subsidie-1</f>
        <v>2020</v>
      </c>
      <c r="H82" s="420"/>
    </row>
    <row r="83" spans="1:9" s="104" customFormat="1" x14ac:dyDescent="0.2">
      <c r="A83" s="172"/>
      <c r="B83" s="172"/>
      <c r="C83" s="420" t="str">
        <f>C45</f>
        <v>Realisatie</v>
      </c>
      <c r="D83" s="420"/>
      <c r="E83" s="420" t="str">
        <f>E45</f>
        <v>Begroot</v>
      </c>
      <c r="F83" s="420"/>
      <c r="G83" s="420" t="str">
        <f>G45</f>
        <v>Realisatie</v>
      </c>
      <c r="H83" s="420"/>
    </row>
    <row r="84" spans="1:9" s="104" customFormat="1" x14ac:dyDescent="0.2">
      <c r="A84" s="173" t="s">
        <v>0</v>
      </c>
      <c r="B84" s="173" t="s">
        <v>1</v>
      </c>
      <c r="C84" s="216" t="str">
        <f>C46</f>
        <v>Lasten</v>
      </c>
      <c r="D84" s="216" t="str">
        <f>D46</f>
        <v>Baten</v>
      </c>
      <c r="E84" s="216" t="str">
        <f>C84</f>
        <v>Lasten</v>
      </c>
      <c r="F84" s="216" t="str">
        <f>D84</f>
        <v>Baten</v>
      </c>
      <c r="G84" s="216" t="str">
        <f>E84</f>
        <v>Lasten</v>
      </c>
      <c r="H84" s="216" t="str">
        <f>F84</f>
        <v>Baten</v>
      </c>
      <c r="I84" s="319" t="s">
        <v>228</v>
      </c>
    </row>
    <row r="85" spans="1:9" s="104" customFormat="1" x14ac:dyDescent="0.2">
      <c r="A85" s="196" t="str">
        <f>A80&amp;".01"</f>
        <v>12.01</v>
      </c>
      <c r="B85" s="237" t="str">
        <f>'A - Subsidie Variabel'!B82</f>
        <v>Voorbeeld</v>
      </c>
      <c r="C85" s="217"/>
      <c r="D85" s="217"/>
      <c r="E85" s="218">
        <f>'A - Subsidie Variabel'!C82</f>
        <v>0</v>
      </c>
      <c r="F85" s="218">
        <f>'A - Subsidie Variabel'!D82</f>
        <v>0</v>
      </c>
      <c r="G85" s="217"/>
      <c r="H85" s="217"/>
      <c r="I85" s="320" t="str">
        <f t="shared" ref="I85:I99" si="5">A_Uit_Aanvraag_wel_aanpasbaar</f>
        <v>Omschrijving wordt opgehaald uit "Aanvraag", kan daar aangepast worden</v>
      </c>
    </row>
    <row r="86" spans="1:9" s="104" customFormat="1" x14ac:dyDescent="0.2">
      <c r="A86" s="196" t="str">
        <f>A80&amp;".02"</f>
        <v>12.02</v>
      </c>
      <c r="B86" s="237">
        <f>'A - Subsidie Variabel'!B83</f>
        <v>0</v>
      </c>
      <c r="C86" s="217"/>
      <c r="D86" s="217"/>
      <c r="E86" s="218">
        <f>'A - Subsidie Variabel'!C83</f>
        <v>0</v>
      </c>
      <c r="F86" s="218">
        <f>'A - Subsidie Variabel'!D83</f>
        <v>0</v>
      </c>
      <c r="G86" s="217"/>
      <c r="H86" s="217"/>
      <c r="I86" s="320" t="str">
        <f t="shared" si="5"/>
        <v>Omschrijving wordt opgehaald uit "Aanvraag", kan daar aangepast worden</v>
      </c>
    </row>
    <row r="87" spans="1:9" s="104" customFormat="1" x14ac:dyDescent="0.2">
      <c r="A87" s="196" t="str">
        <f>A80&amp;".03"</f>
        <v>12.03</v>
      </c>
      <c r="B87" s="237">
        <f>'A - Subsidie Variabel'!B84</f>
        <v>0</v>
      </c>
      <c r="C87" s="217"/>
      <c r="D87" s="217"/>
      <c r="E87" s="218">
        <f>'A - Subsidie Variabel'!C84</f>
        <v>0</v>
      </c>
      <c r="F87" s="218">
        <f>'A - Subsidie Variabel'!D84</f>
        <v>0</v>
      </c>
      <c r="G87" s="217"/>
      <c r="H87" s="217"/>
      <c r="I87" s="320" t="str">
        <f t="shared" si="5"/>
        <v>Omschrijving wordt opgehaald uit "Aanvraag", kan daar aangepast worden</v>
      </c>
    </row>
    <row r="88" spans="1:9" s="104" customFormat="1" x14ac:dyDescent="0.2">
      <c r="A88" s="196" t="str">
        <f>A80&amp;".04"</f>
        <v>12.04</v>
      </c>
      <c r="B88" s="237">
        <f>'A - Subsidie Variabel'!B85</f>
        <v>0</v>
      </c>
      <c r="C88" s="217"/>
      <c r="D88" s="217"/>
      <c r="E88" s="218">
        <f>'A - Subsidie Variabel'!C85</f>
        <v>0</v>
      </c>
      <c r="F88" s="218">
        <f>'A - Subsidie Variabel'!D85</f>
        <v>0</v>
      </c>
      <c r="G88" s="217"/>
      <c r="H88" s="217"/>
      <c r="I88" s="320" t="str">
        <f t="shared" si="5"/>
        <v>Omschrijving wordt opgehaald uit "Aanvraag", kan daar aangepast worden</v>
      </c>
    </row>
    <row r="89" spans="1:9" s="104" customFormat="1" x14ac:dyDescent="0.2">
      <c r="A89" s="196" t="str">
        <f>A80&amp;".05"</f>
        <v>12.05</v>
      </c>
      <c r="B89" s="237">
        <f>'A - Subsidie Variabel'!B86</f>
        <v>0</v>
      </c>
      <c r="C89" s="217"/>
      <c r="D89" s="217"/>
      <c r="E89" s="218">
        <f>'A - Subsidie Variabel'!C86</f>
        <v>0</v>
      </c>
      <c r="F89" s="218">
        <f>'A - Subsidie Variabel'!D86</f>
        <v>0</v>
      </c>
      <c r="G89" s="217"/>
      <c r="H89" s="217"/>
      <c r="I89" s="320" t="str">
        <f t="shared" si="5"/>
        <v>Omschrijving wordt opgehaald uit "Aanvraag", kan daar aangepast worden</v>
      </c>
    </row>
    <row r="90" spans="1:9" s="104" customFormat="1" x14ac:dyDescent="0.2">
      <c r="A90" s="196" t="str">
        <f>A80&amp;".06"</f>
        <v>12.06</v>
      </c>
      <c r="B90" s="237">
        <f>'A - Subsidie Variabel'!B87</f>
        <v>0</v>
      </c>
      <c r="C90" s="217"/>
      <c r="D90" s="217"/>
      <c r="E90" s="218">
        <f>'A - Subsidie Variabel'!C87</f>
        <v>0</v>
      </c>
      <c r="F90" s="218">
        <f>'A - Subsidie Variabel'!D87</f>
        <v>0</v>
      </c>
      <c r="G90" s="217"/>
      <c r="H90" s="217"/>
      <c r="I90" s="320" t="str">
        <f t="shared" si="5"/>
        <v>Omschrijving wordt opgehaald uit "Aanvraag", kan daar aangepast worden</v>
      </c>
    </row>
    <row r="91" spans="1:9" s="104" customFormat="1" x14ac:dyDescent="0.2">
      <c r="A91" s="196" t="str">
        <f>A80&amp;".07"</f>
        <v>12.07</v>
      </c>
      <c r="B91" s="237">
        <f>'A - Subsidie Variabel'!B88</f>
        <v>0</v>
      </c>
      <c r="C91" s="217"/>
      <c r="D91" s="217"/>
      <c r="E91" s="218">
        <f>'A - Subsidie Variabel'!C88</f>
        <v>0</v>
      </c>
      <c r="F91" s="218">
        <f>'A - Subsidie Variabel'!D88</f>
        <v>0</v>
      </c>
      <c r="G91" s="217"/>
      <c r="H91" s="217"/>
      <c r="I91" s="320" t="str">
        <f t="shared" si="5"/>
        <v>Omschrijving wordt opgehaald uit "Aanvraag", kan daar aangepast worden</v>
      </c>
    </row>
    <row r="92" spans="1:9" s="104" customFormat="1" x14ac:dyDescent="0.2">
      <c r="A92" s="196" t="str">
        <f>A80&amp;".08"</f>
        <v>12.08</v>
      </c>
      <c r="B92" s="237">
        <f>'A - Subsidie Variabel'!B89</f>
        <v>0</v>
      </c>
      <c r="C92" s="217"/>
      <c r="D92" s="217"/>
      <c r="E92" s="218">
        <f>'A - Subsidie Variabel'!C89</f>
        <v>0</v>
      </c>
      <c r="F92" s="218">
        <f>'A - Subsidie Variabel'!D89</f>
        <v>0</v>
      </c>
      <c r="G92" s="217"/>
      <c r="H92" s="217"/>
      <c r="I92" s="320" t="str">
        <f t="shared" si="5"/>
        <v>Omschrijving wordt opgehaald uit "Aanvraag", kan daar aangepast worden</v>
      </c>
    </row>
    <row r="93" spans="1:9" s="104" customFormat="1" x14ac:dyDescent="0.2">
      <c r="A93" s="196" t="str">
        <f>A80&amp;".09"</f>
        <v>12.09</v>
      </c>
      <c r="B93" s="237">
        <f>'A - Subsidie Variabel'!B90</f>
        <v>0</v>
      </c>
      <c r="C93" s="217"/>
      <c r="D93" s="217"/>
      <c r="E93" s="218">
        <f>'A - Subsidie Variabel'!C90</f>
        <v>0</v>
      </c>
      <c r="F93" s="218">
        <f>'A - Subsidie Variabel'!D90</f>
        <v>0</v>
      </c>
      <c r="G93" s="217"/>
      <c r="H93" s="217"/>
      <c r="I93" s="320" t="str">
        <f t="shared" si="5"/>
        <v>Omschrijving wordt opgehaald uit "Aanvraag", kan daar aangepast worden</v>
      </c>
    </row>
    <row r="94" spans="1:9" s="104" customFormat="1" x14ac:dyDescent="0.2">
      <c r="A94" s="196" t="str">
        <f>A80&amp;".10"</f>
        <v>12.10</v>
      </c>
      <c r="B94" s="237">
        <f>'A - Subsidie Variabel'!B91</f>
        <v>0</v>
      </c>
      <c r="C94" s="217"/>
      <c r="D94" s="217"/>
      <c r="E94" s="218">
        <f>'A - Subsidie Variabel'!C91</f>
        <v>0</v>
      </c>
      <c r="F94" s="218">
        <f>'A - Subsidie Variabel'!D91</f>
        <v>0</v>
      </c>
      <c r="G94" s="217"/>
      <c r="H94" s="217"/>
      <c r="I94" s="320" t="str">
        <f t="shared" si="5"/>
        <v>Omschrijving wordt opgehaald uit "Aanvraag", kan daar aangepast worden</v>
      </c>
    </row>
    <row r="95" spans="1:9" s="104" customFormat="1" x14ac:dyDescent="0.2">
      <c r="A95" s="196" t="str">
        <f>A80&amp;".11"</f>
        <v>12.11</v>
      </c>
      <c r="B95" s="237">
        <f>'A - Subsidie Variabel'!B92</f>
        <v>0</v>
      </c>
      <c r="C95" s="217"/>
      <c r="D95" s="217"/>
      <c r="E95" s="218">
        <f>'A - Subsidie Variabel'!C92</f>
        <v>0</v>
      </c>
      <c r="F95" s="218">
        <f>'A - Subsidie Variabel'!D92</f>
        <v>0</v>
      </c>
      <c r="G95" s="217"/>
      <c r="H95" s="217"/>
      <c r="I95" s="320" t="str">
        <f t="shared" si="5"/>
        <v>Omschrijving wordt opgehaald uit "Aanvraag", kan daar aangepast worden</v>
      </c>
    </row>
    <row r="96" spans="1:9" s="104" customFormat="1" x14ac:dyDescent="0.2">
      <c r="A96" s="196" t="str">
        <f>A80&amp;".12"</f>
        <v>12.12</v>
      </c>
      <c r="B96" s="237">
        <f>'A - Subsidie Variabel'!B93</f>
        <v>0</v>
      </c>
      <c r="C96" s="217"/>
      <c r="D96" s="217"/>
      <c r="E96" s="218">
        <f>'A - Subsidie Variabel'!C93</f>
        <v>0</v>
      </c>
      <c r="F96" s="218">
        <f>'A - Subsidie Variabel'!D93</f>
        <v>0</v>
      </c>
      <c r="G96" s="217"/>
      <c r="H96" s="217"/>
      <c r="I96" s="320" t="str">
        <f t="shared" si="5"/>
        <v>Omschrijving wordt opgehaald uit "Aanvraag", kan daar aangepast worden</v>
      </c>
    </row>
    <row r="97" spans="1:9" s="104" customFormat="1" x14ac:dyDescent="0.2">
      <c r="A97" s="196" t="str">
        <f>A80&amp;".13"</f>
        <v>12.13</v>
      </c>
      <c r="B97" s="237">
        <f>'A - Subsidie Variabel'!B94</f>
        <v>0</v>
      </c>
      <c r="C97" s="217"/>
      <c r="D97" s="217"/>
      <c r="E97" s="218">
        <f>'A - Subsidie Variabel'!C94</f>
        <v>0</v>
      </c>
      <c r="F97" s="218">
        <f>'A - Subsidie Variabel'!D94</f>
        <v>0</v>
      </c>
      <c r="G97" s="217"/>
      <c r="H97" s="217"/>
      <c r="I97" s="320" t="str">
        <f t="shared" si="5"/>
        <v>Omschrijving wordt opgehaald uit "Aanvraag", kan daar aangepast worden</v>
      </c>
    </row>
    <row r="98" spans="1:9" s="104" customFormat="1" x14ac:dyDescent="0.2">
      <c r="A98" s="196" t="str">
        <f>A80&amp;".14"</f>
        <v>12.14</v>
      </c>
      <c r="B98" s="237">
        <f>'A - Subsidie Variabel'!B95</f>
        <v>0</v>
      </c>
      <c r="C98" s="217"/>
      <c r="D98" s="217"/>
      <c r="E98" s="218">
        <f>'A - Subsidie Variabel'!C95</f>
        <v>0</v>
      </c>
      <c r="F98" s="218">
        <f>'A - Subsidie Variabel'!D95</f>
        <v>0</v>
      </c>
      <c r="G98" s="217"/>
      <c r="H98" s="217"/>
      <c r="I98" s="320" t="str">
        <f t="shared" si="5"/>
        <v>Omschrijving wordt opgehaald uit "Aanvraag", kan daar aangepast worden</v>
      </c>
    </row>
    <row r="99" spans="1:9" s="104" customFormat="1" x14ac:dyDescent="0.2">
      <c r="A99" s="196" t="str">
        <f>A80&amp;".15"</f>
        <v>12.15</v>
      </c>
      <c r="B99" s="237">
        <f>'A - Subsidie Variabel'!B96</f>
        <v>0</v>
      </c>
      <c r="C99" s="217"/>
      <c r="D99" s="217"/>
      <c r="E99" s="218">
        <f>'A - Subsidie Variabel'!C96</f>
        <v>0</v>
      </c>
      <c r="F99" s="218">
        <f>'A - Subsidie Variabel'!D96</f>
        <v>0</v>
      </c>
      <c r="G99" s="217"/>
      <c r="H99" s="217"/>
      <c r="I99" s="320" t="str">
        <f t="shared" si="5"/>
        <v>Omschrijving wordt opgehaald uit "Aanvraag", kan daar aangepast worden</v>
      </c>
    </row>
    <row r="100" spans="1:9" s="104" customFormat="1" ht="4.9000000000000004" customHeight="1" x14ac:dyDescent="0.2">
      <c r="A100" s="196"/>
      <c r="B100" s="192"/>
      <c r="C100" s="192"/>
      <c r="D100" s="192"/>
      <c r="E100" s="219"/>
      <c r="F100" s="219"/>
      <c r="G100" s="219"/>
      <c r="H100" s="219"/>
    </row>
    <row r="101" spans="1:9" s="104" customFormat="1" x14ac:dyDescent="0.2">
      <c r="A101" s="276" t="s">
        <v>217</v>
      </c>
      <c r="B101" s="277"/>
      <c r="C101" s="278"/>
      <c r="D101" s="278"/>
      <c r="E101" s="278"/>
      <c r="F101" s="278"/>
      <c r="G101" s="278"/>
      <c r="H101" s="279"/>
    </row>
    <row r="102" spans="1:9" s="104" customFormat="1" x14ac:dyDescent="0.2">
      <c r="A102" s="280"/>
      <c r="B102" s="281"/>
      <c r="C102" s="282"/>
      <c r="D102" s="282"/>
      <c r="E102" s="282"/>
      <c r="F102" s="282"/>
      <c r="G102" s="282"/>
      <c r="H102" s="283"/>
    </row>
    <row r="103" spans="1:9" s="104" customFormat="1" x14ac:dyDescent="0.2">
      <c r="A103" s="280"/>
      <c r="B103" s="281"/>
      <c r="C103" s="282"/>
      <c r="D103" s="282"/>
      <c r="E103" s="282"/>
      <c r="F103" s="282"/>
      <c r="G103" s="282"/>
      <c r="H103" s="283"/>
    </row>
    <row r="104" spans="1:9" s="104" customFormat="1" x14ac:dyDescent="0.2">
      <c r="A104" s="280"/>
      <c r="B104" s="281"/>
      <c r="C104" s="282"/>
      <c r="D104" s="282"/>
      <c r="E104" s="282"/>
      <c r="F104" s="282"/>
      <c r="G104" s="282"/>
      <c r="H104" s="283"/>
    </row>
    <row r="105" spans="1:9" s="104" customFormat="1" x14ac:dyDescent="0.2">
      <c r="A105" s="280"/>
      <c r="B105" s="281"/>
      <c r="C105" s="282"/>
      <c r="D105" s="282"/>
      <c r="E105" s="282"/>
      <c r="F105" s="282"/>
      <c r="G105" s="282"/>
      <c r="H105" s="283"/>
    </row>
    <row r="106" spans="1:9" s="104" customFormat="1" x14ac:dyDescent="0.2">
      <c r="A106" s="280"/>
      <c r="B106" s="281"/>
      <c r="C106" s="282"/>
      <c r="D106" s="282"/>
      <c r="E106" s="282"/>
      <c r="F106" s="282"/>
      <c r="G106" s="282"/>
      <c r="H106" s="283"/>
    </row>
    <row r="107" spans="1:9" s="104" customFormat="1" x14ac:dyDescent="0.2">
      <c r="A107" s="280"/>
      <c r="B107" s="281"/>
      <c r="C107" s="282"/>
      <c r="D107" s="282"/>
      <c r="E107" s="282"/>
      <c r="F107" s="282"/>
      <c r="G107" s="282"/>
      <c r="H107" s="283"/>
    </row>
    <row r="108" spans="1:9" s="104" customFormat="1" x14ac:dyDescent="0.2">
      <c r="A108" s="280"/>
      <c r="B108" s="281"/>
      <c r="C108" s="282"/>
      <c r="D108" s="282"/>
      <c r="E108" s="282"/>
      <c r="F108" s="282"/>
      <c r="G108" s="282"/>
      <c r="H108" s="283"/>
    </row>
    <row r="109" spans="1:9" s="104" customFormat="1" x14ac:dyDescent="0.2">
      <c r="A109" s="280"/>
      <c r="B109" s="281"/>
      <c r="C109" s="282"/>
      <c r="D109" s="282"/>
      <c r="E109" s="282"/>
      <c r="F109" s="282"/>
      <c r="G109" s="282"/>
      <c r="H109" s="283"/>
    </row>
    <row r="110" spans="1:9" s="104" customFormat="1" x14ac:dyDescent="0.2">
      <c r="A110" s="280"/>
      <c r="B110" s="281"/>
      <c r="C110" s="282"/>
      <c r="D110" s="282"/>
      <c r="E110" s="282"/>
      <c r="F110" s="282"/>
      <c r="G110" s="282"/>
      <c r="H110" s="283"/>
    </row>
    <row r="111" spans="1:9" s="104" customFormat="1" x14ac:dyDescent="0.2">
      <c r="A111" s="280"/>
      <c r="B111" s="281"/>
      <c r="C111" s="282"/>
      <c r="D111" s="282"/>
      <c r="E111" s="282"/>
      <c r="F111" s="282"/>
      <c r="G111" s="282"/>
      <c r="H111" s="283"/>
    </row>
    <row r="112" spans="1:9" s="104" customFormat="1" x14ac:dyDescent="0.2">
      <c r="A112" s="280"/>
      <c r="B112" s="281"/>
      <c r="C112" s="282"/>
      <c r="D112" s="282"/>
      <c r="E112" s="282"/>
      <c r="F112" s="282"/>
      <c r="G112" s="282"/>
      <c r="H112" s="283"/>
    </row>
    <row r="113" spans="1:9" s="104" customFormat="1" x14ac:dyDescent="0.2">
      <c r="A113" s="280"/>
      <c r="B113" s="281"/>
      <c r="C113" s="282"/>
      <c r="D113" s="282"/>
      <c r="E113" s="282"/>
      <c r="F113" s="282"/>
      <c r="G113" s="282"/>
      <c r="H113" s="283"/>
    </row>
    <row r="114" spans="1:9" s="104" customFormat="1" x14ac:dyDescent="0.2">
      <c r="A114" s="280"/>
      <c r="B114" s="281"/>
      <c r="C114" s="282"/>
      <c r="D114" s="282"/>
      <c r="E114" s="282"/>
      <c r="F114" s="282"/>
      <c r="G114" s="282"/>
      <c r="H114" s="283"/>
    </row>
    <row r="115" spans="1:9" s="104" customFormat="1" x14ac:dyDescent="0.2">
      <c r="A115" s="284"/>
      <c r="B115" s="285"/>
      <c r="C115" s="285"/>
      <c r="D115" s="285"/>
      <c r="E115" s="285"/>
      <c r="F115" s="285"/>
      <c r="G115" s="285"/>
      <c r="H115" s="286"/>
    </row>
    <row r="118" spans="1:9" x14ac:dyDescent="0.2">
      <c r="A118" s="433">
        <f>+'V - Exploitatie'!A26</f>
        <v>13</v>
      </c>
      <c r="B118" s="502" t="str">
        <f>+'V - Exploitatie'!C26</f>
        <v>Reserve - 1</v>
      </c>
      <c r="C118" s="502"/>
      <c r="D118" s="502"/>
      <c r="E118" s="502"/>
      <c r="F118" s="502"/>
      <c r="G118" s="503"/>
      <c r="H118" s="503"/>
    </row>
    <row r="119" spans="1:9" s="104" customFormat="1" x14ac:dyDescent="0.2">
      <c r="A119" s="433"/>
      <c r="B119" s="502"/>
      <c r="C119" s="502">
        <f>jaar_subsidie</f>
        <v>2021</v>
      </c>
      <c r="D119" s="502"/>
      <c r="E119" s="502"/>
      <c r="F119" s="502"/>
      <c r="G119" s="503">
        <f>jaar_subsidie-1</f>
        <v>2020</v>
      </c>
      <c r="H119" s="503"/>
    </row>
    <row r="120" spans="1:9" s="104" customFormat="1" x14ac:dyDescent="0.2">
      <c r="A120" s="171"/>
      <c r="B120" s="171"/>
      <c r="C120" s="420"/>
      <c r="D120" s="420"/>
      <c r="E120" s="501"/>
      <c r="F120" s="501"/>
      <c r="G120" s="420"/>
      <c r="H120" s="420"/>
    </row>
    <row r="121" spans="1:9" s="104" customFormat="1" x14ac:dyDescent="0.2">
      <c r="A121" s="172"/>
      <c r="B121" s="172"/>
      <c r="C121" s="420" t="str">
        <f>C7</f>
        <v>Realisatie</v>
      </c>
      <c r="D121" s="420"/>
      <c r="E121" s="420" t="str">
        <f>E7</f>
        <v>Begroot</v>
      </c>
      <c r="F121" s="420"/>
      <c r="G121" s="420" t="str">
        <f>C121</f>
        <v>Realisatie</v>
      </c>
      <c r="H121" s="420"/>
    </row>
    <row r="122" spans="1:9" s="104" customFormat="1" x14ac:dyDescent="0.2">
      <c r="A122" s="173" t="s">
        <v>0</v>
      </c>
      <c r="B122" s="173" t="s">
        <v>1</v>
      </c>
      <c r="C122" s="216" t="str">
        <f>C8</f>
        <v>Lasten</v>
      </c>
      <c r="D122" s="216" t="str">
        <f>D8</f>
        <v>Baten</v>
      </c>
      <c r="E122" s="216" t="str">
        <f>C122</f>
        <v>Lasten</v>
      </c>
      <c r="F122" s="216" t="str">
        <f>D122</f>
        <v>Baten</v>
      </c>
      <c r="G122" s="216" t="str">
        <f>E122</f>
        <v>Lasten</v>
      </c>
      <c r="H122" s="216" t="str">
        <f>F122</f>
        <v>Baten</v>
      </c>
      <c r="I122" s="319" t="s">
        <v>228</v>
      </c>
    </row>
    <row r="123" spans="1:9" s="104" customFormat="1" x14ac:dyDescent="0.2">
      <c r="A123" s="196" t="str">
        <f>A118&amp;".01"</f>
        <v>13.01</v>
      </c>
      <c r="B123" s="237" t="str">
        <f>'A - Subsidie Variabel'!B120</f>
        <v>Voorbeeld</v>
      </c>
      <c r="C123" s="217"/>
      <c r="D123" s="217"/>
      <c r="E123" s="218">
        <f>'A - Subsidie Variabel'!C120</f>
        <v>0</v>
      </c>
      <c r="F123" s="218">
        <f>'A - Subsidie Variabel'!D120</f>
        <v>0</v>
      </c>
      <c r="G123" s="217"/>
      <c r="H123" s="217"/>
      <c r="I123" s="320" t="str">
        <f t="shared" ref="I123:I137" si="6">A_Uit_Aanvraag_wel_aanpasbaar</f>
        <v>Omschrijving wordt opgehaald uit "Aanvraag", kan daar aangepast worden</v>
      </c>
    </row>
    <row r="124" spans="1:9" s="104" customFormat="1" x14ac:dyDescent="0.2">
      <c r="A124" s="196" t="str">
        <f>A118&amp;".02"</f>
        <v>13.02</v>
      </c>
      <c r="B124" s="237">
        <f>'A - Subsidie Variabel'!B121</f>
        <v>0</v>
      </c>
      <c r="C124" s="217"/>
      <c r="D124" s="217"/>
      <c r="E124" s="218">
        <f>'A - Subsidie Variabel'!C121</f>
        <v>0</v>
      </c>
      <c r="F124" s="218">
        <f>'A - Subsidie Variabel'!D121</f>
        <v>0</v>
      </c>
      <c r="G124" s="217"/>
      <c r="H124" s="217"/>
      <c r="I124" s="320" t="str">
        <f t="shared" si="6"/>
        <v>Omschrijving wordt opgehaald uit "Aanvraag", kan daar aangepast worden</v>
      </c>
    </row>
    <row r="125" spans="1:9" s="104" customFormat="1" x14ac:dyDescent="0.2">
      <c r="A125" s="196" t="str">
        <f>A118&amp;".03"</f>
        <v>13.03</v>
      </c>
      <c r="B125" s="237">
        <f>'A - Subsidie Variabel'!B122</f>
        <v>0</v>
      </c>
      <c r="C125" s="217"/>
      <c r="D125" s="217"/>
      <c r="E125" s="218">
        <f>'A - Subsidie Variabel'!C122</f>
        <v>0</v>
      </c>
      <c r="F125" s="218">
        <f>'A - Subsidie Variabel'!D122</f>
        <v>0</v>
      </c>
      <c r="G125" s="217"/>
      <c r="H125" s="217"/>
      <c r="I125" s="320" t="str">
        <f t="shared" si="6"/>
        <v>Omschrijving wordt opgehaald uit "Aanvraag", kan daar aangepast worden</v>
      </c>
    </row>
    <row r="126" spans="1:9" s="104" customFormat="1" x14ac:dyDescent="0.2">
      <c r="A126" s="196" t="str">
        <f>A118&amp;".04"</f>
        <v>13.04</v>
      </c>
      <c r="B126" s="237">
        <f>'A - Subsidie Variabel'!B123</f>
        <v>0</v>
      </c>
      <c r="C126" s="217"/>
      <c r="D126" s="217"/>
      <c r="E126" s="218">
        <f>'A - Subsidie Variabel'!C123</f>
        <v>0</v>
      </c>
      <c r="F126" s="218">
        <f>'A - Subsidie Variabel'!D123</f>
        <v>0</v>
      </c>
      <c r="G126" s="217"/>
      <c r="H126" s="217"/>
      <c r="I126" s="320" t="str">
        <f t="shared" si="6"/>
        <v>Omschrijving wordt opgehaald uit "Aanvraag", kan daar aangepast worden</v>
      </c>
    </row>
    <row r="127" spans="1:9" s="104" customFormat="1" x14ac:dyDescent="0.2">
      <c r="A127" s="196" t="str">
        <f>A118&amp;".05"</f>
        <v>13.05</v>
      </c>
      <c r="B127" s="237">
        <f>'A - Subsidie Variabel'!B124</f>
        <v>0</v>
      </c>
      <c r="C127" s="217"/>
      <c r="D127" s="217"/>
      <c r="E127" s="218">
        <f>'A - Subsidie Variabel'!C124</f>
        <v>0</v>
      </c>
      <c r="F127" s="218">
        <f>'A - Subsidie Variabel'!D124</f>
        <v>0</v>
      </c>
      <c r="G127" s="217"/>
      <c r="H127" s="217"/>
      <c r="I127" s="320" t="str">
        <f t="shared" si="6"/>
        <v>Omschrijving wordt opgehaald uit "Aanvraag", kan daar aangepast worden</v>
      </c>
    </row>
    <row r="128" spans="1:9" s="104" customFormat="1" x14ac:dyDescent="0.2">
      <c r="A128" s="196" t="str">
        <f>A118&amp;".06"</f>
        <v>13.06</v>
      </c>
      <c r="B128" s="237">
        <f>'A - Subsidie Variabel'!B125</f>
        <v>0</v>
      </c>
      <c r="C128" s="217"/>
      <c r="D128" s="217"/>
      <c r="E128" s="218">
        <f>'A - Subsidie Variabel'!C125</f>
        <v>0</v>
      </c>
      <c r="F128" s="218">
        <f>'A - Subsidie Variabel'!D125</f>
        <v>0</v>
      </c>
      <c r="G128" s="217"/>
      <c r="H128" s="217"/>
      <c r="I128" s="320" t="str">
        <f t="shared" si="6"/>
        <v>Omschrijving wordt opgehaald uit "Aanvraag", kan daar aangepast worden</v>
      </c>
    </row>
    <row r="129" spans="1:9" s="104" customFormat="1" x14ac:dyDescent="0.2">
      <c r="A129" s="196" t="str">
        <f>A118&amp;".07"</f>
        <v>13.07</v>
      </c>
      <c r="B129" s="237">
        <f>'A - Subsidie Variabel'!B126</f>
        <v>0</v>
      </c>
      <c r="C129" s="217"/>
      <c r="D129" s="217"/>
      <c r="E129" s="218">
        <f>'A - Subsidie Variabel'!C126</f>
        <v>0</v>
      </c>
      <c r="F129" s="218">
        <f>'A - Subsidie Variabel'!D126</f>
        <v>0</v>
      </c>
      <c r="G129" s="217"/>
      <c r="H129" s="217"/>
      <c r="I129" s="320" t="str">
        <f t="shared" si="6"/>
        <v>Omschrijving wordt opgehaald uit "Aanvraag", kan daar aangepast worden</v>
      </c>
    </row>
    <row r="130" spans="1:9" s="104" customFormat="1" x14ac:dyDescent="0.2">
      <c r="A130" s="196" t="str">
        <f>A118&amp;".08"</f>
        <v>13.08</v>
      </c>
      <c r="B130" s="237">
        <f>'A - Subsidie Variabel'!B127</f>
        <v>0</v>
      </c>
      <c r="C130" s="217"/>
      <c r="D130" s="217"/>
      <c r="E130" s="218">
        <f>'A - Subsidie Variabel'!C127</f>
        <v>0</v>
      </c>
      <c r="F130" s="218">
        <f>'A - Subsidie Variabel'!D127</f>
        <v>0</v>
      </c>
      <c r="G130" s="217"/>
      <c r="H130" s="217"/>
      <c r="I130" s="320" t="str">
        <f t="shared" si="6"/>
        <v>Omschrijving wordt opgehaald uit "Aanvraag", kan daar aangepast worden</v>
      </c>
    </row>
    <row r="131" spans="1:9" s="104" customFormat="1" x14ac:dyDescent="0.2">
      <c r="A131" s="196" t="str">
        <f>A118&amp;".09"</f>
        <v>13.09</v>
      </c>
      <c r="B131" s="237">
        <f>'A - Subsidie Variabel'!B128</f>
        <v>0</v>
      </c>
      <c r="C131" s="217"/>
      <c r="D131" s="217"/>
      <c r="E131" s="218">
        <f>'A - Subsidie Variabel'!C128</f>
        <v>0</v>
      </c>
      <c r="F131" s="218">
        <f>'A - Subsidie Variabel'!D128</f>
        <v>0</v>
      </c>
      <c r="G131" s="217"/>
      <c r="H131" s="217"/>
      <c r="I131" s="320" t="str">
        <f t="shared" si="6"/>
        <v>Omschrijving wordt opgehaald uit "Aanvraag", kan daar aangepast worden</v>
      </c>
    </row>
    <row r="132" spans="1:9" s="104" customFormat="1" x14ac:dyDescent="0.2">
      <c r="A132" s="196" t="str">
        <f>A118&amp;".10"</f>
        <v>13.10</v>
      </c>
      <c r="B132" s="237">
        <f>'A - Subsidie Variabel'!B129</f>
        <v>0</v>
      </c>
      <c r="C132" s="217"/>
      <c r="D132" s="217"/>
      <c r="E132" s="218">
        <f>'A - Subsidie Variabel'!C129</f>
        <v>0</v>
      </c>
      <c r="F132" s="218">
        <f>'A - Subsidie Variabel'!D129</f>
        <v>0</v>
      </c>
      <c r="G132" s="217"/>
      <c r="H132" s="217"/>
      <c r="I132" s="320" t="str">
        <f t="shared" si="6"/>
        <v>Omschrijving wordt opgehaald uit "Aanvraag", kan daar aangepast worden</v>
      </c>
    </row>
    <row r="133" spans="1:9" s="104" customFormat="1" x14ac:dyDescent="0.2">
      <c r="A133" s="196" t="str">
        <f>A118&amp;".11"</f>
        <v>13.11</v>
      </c>
      <c r="B133" s="237">
        <f>'A - Subsidie Variabel'!B130</f>
        <v>0</v>
      </c>
      <c r="C133" s="217"/>
      <c r="D133" s="217"/>
      <c r="E133" s="218">
        <f>'A - Subsidie Variabel'!C130</f>
        <v>0</v>
      </c>
      <c r="F133" s="218">
        <f>'A - Subsidie Variabel'!D130</f>
        <v>0</v>
      </c>
      <c r="G133" s="217"/>
      <c r="H133" s="217"/>
      <c r="I133" s="320" t="str">
        <f t="shared" si="6"/>
        <v>Omschrijving wordt opgehaald uit "Aanvraag", kan daar aangepast worden</v>
      </c>
    </row>
    <row r="134" spans="1:9" s="104" customFormat="1" x14ac:dyDescent="0.2">
      <c r="A134" s="196" t="str">
        <f>A118&amp;".12"</f>
        <v>13.12</v>
      </c>
      <c r="B134" s="237">
        <f>'A - Subsidie Variabel'!B131</f>
        <v>0</v>
      </c>
      <c r="C134" s="217"/>
      <c r="D134" s="217"/>
      <c r="E134" s="218">
        <f>'A - Subsidie Variabel'!C131</f>
        <v>0</v>
      </c>
      <c r="F134" s="218">
        <f>'A - Subsidie Variabel'!D131</f>
        <v>0</v>
      </c>
      <c r="G134" s="217"/>
      <c r="H134" s="217"/>
      <c r="I134" s="320" t="str">
        <f t="shared" si="6"/>
        <v>Omschrijving wordt opgehaald uit "Aanvraag", kan daar aangepast worden</v>
      </c>
    </row>
    <row r="135" spans="1:9" s="104" customFormat="1" x14ac:dyDescent="0.2">
      <c r="A135" s="196" t="str">
        <f>A118&amp;".13"</f>
        <v>13.13</v>
      </c>
      <c r="B135" s="237">
        <f>'A - Subsidie Variabel'!B132</f>
        <v>0</v>
      </c>
      <c r="C135" s="217"/>
      <c r="D135" s="217"/>
      <c r="E135" s="218">
        <f>'A - Subsidie Variabel'!C132</f>
        <v>0</v>
      </c>
      <c r="F135" s="218">
        <f>'A - Subsidie Variabel'!D132</f>
        <v>0</v>
      </c>
      <c r="G135" s="217"/>
      <c r="H135" s="217"/>
      <c r="I135" s="320" t="str">
        <f t="shared" si="6"/>
        <v>Omschrijving wordt opgehaald uit "Aanvraag", kan daar aangepast worden</v>
      </c>
    </row>
    <row r="136" spans="1:9" s="104" customFormat="1" x14ac:dyDescent="0.2">
      <c r="A136" s="196" t="str">
        <f>A118&amp;".14"</f>
        <v>13.14</v>
      </c>
      <c r="B136" s="237">
        <f>'A - Subsidie Variabel'!B133</f>
        <v>0</v>
      </c>
      <c r="C136" s="217"/>
      <c r="D136" s="217"/>
      <c r="E136" s="218">
        <f>'A - Subsidie Variabel'!C133</f>
        <v>0</v>
      </c>
      <c r="F136" s="218">
        <f>'A - Subsidie Variabel'!D133</f>
        <v>0</v>
      </c>
      <c r="G136" s="217"/>
      <c r="H136" s="217"/>
      <c r="I136" s="320" t="str">
        <f t="shared" si="6"/>
        <v>Omschrijving wordt opgehaald uit "Aanvraag", kan daar aangepast worden</v>
      </c>
    </row>
    <row r="137" spans="1:9" s="104" customFormat="1" x14ac:dyDescent="0.2">
      <c r="A137" s="196" t="str">
        <f>A118&amp;".15"</f>
        <v>13.15</v>
      </c>
      <c r="B137" s="237">
        <f>'A - Subsidie Variabel'!B134</f>
        <v>0</v>
      </c>
      <c r="C137" s="217"/>
      <c r="D137" s="217"/>
      <c r="E137" s="218">
        <f>'A - Subsidie Variabel'!C134</f>
        <v>0</v>
      </c>
      <c r="F137" s="218">
        <f>'A - Subsidie Variabel'!D134</f>
        <v>0</v>
      </c>
      <c r="G137" s="217"/>
      <c r="H137" s="217"/>
      <c r="I137" s="320" t="str">
        <f t="shared" si="6"/>
        <v>Omschrijving wordt opgehaald uit "Aanvraag", kan daar aangepast worden</v>
      </c>
    </row>
    <row r="138" spans="1:9" s="104" customFormat="1" ht="4.9000000000000004" customHeight="1" x14ac:dyDescent="0.2">
      <c r="A138" s="196"/>
      <c r="B138" s="192"/>
      <c r="C138" s="192"/>
      <c r="D138" s="192"/>
      <c r="E138" s="219"/>
      <c r="F138" s="219"/>
      <c r="G138" s="219"/>
      <c r="H138" s="219"/>
    </row>
    <row r="139" spans="1:9" s="104" customFormat="1" x14ac:dyDescent="0.2">
      <c r="A139" s="196"/>
      <c r="B139" s="188" t="s">
        <v>7</v>
      </c>
      <c r="C139" s="176">
        <f t="shared" ref="C139:H139" si="7">SUM(C122:C138)</f>
        <v>0</v>
      </c>
      <c r="D139" s="176">
        <f t="shared" si="7"/>
        <v>0</v>
      </c>
      <c r="E139" s="176">
        <f t="shared" si="7"/>
        <v>0</v>
      </c>
      <c r="F139" s="176">
        <f t="shared" si="7"/>
        <v>0</v>
      </c>
      <c r="G139" s="176">
        <f t="shared" si="7"/>
        <v>0</v>
      </c>
      <c r="H139" s="176">
        <f t="shared" si="7"/>
        <v>0</v>
      </c>
    </row>
    <row r="140" spans="1:9" s="104" customFormat="1" x14ac:dyDescent="0.2">
      <c r="A140" s="276" t="s">
        <v>217</v>
      </c>
      <c r="B140" s="277"/>
      <c r="C140" s="278"/>
      <c r="D140" s="278"/>
      <c r="E140" s="278"/>
      <c r="F140" s="278"/>
      <c r="G140" s="278"/>
      <c r="H140" s="279"/>
    </row>
    <row r="141" spans="1:9" s="104" customFormat="1" x14ac:dyDescent="0.2">
      <c r="A141" s="280"/>
      <c r="B141" s="281"/>
      <c r="C141" s="282"/>
      <c r="D141" s="282"/>
      <c r="E141" s="282"/>
      <c r="F141" s="282"/>
      <c r="G141" s="282"/>
      <c r="H141" s="283"/>
    </row>
    <row r="142" spans="1:9" s="104" customFormat="1" x14ac:dyDescent="0.2">
      <c r="A142" s="280"/>
      <c r="B142" s="281"/>
      <c r="C142" s="282"/>
      <c r="D142" s="282"/>
      <c r="E142" s="282"/>
      <c r="F142" s="282"/>
      <c r="G142" s="282"/>
      <c r="H142" s="283"/>
    </row>
    <row r="143" spans="1:9" s="104" customFormat="1" x14ac:dyDescent="0.2">
      <c r="A143" s="280"/>
      <c r="B143" s="281"/>
      <c r="C143" s="282"/>
      <c r="D143" s="282"/>
      <c r="E143" s="282"/>
      <c r="F143" s="282"/>
      <c r="G143" s="282"/>
      <c r="H143" s="283"/>
    </row>
    <row r="144" spans="1:9" s="104" customFormat="1" x14ac:dyDescent="0.2">
      <c r="A144" s="280"/>
      <c r="B144" s="281"/>
      <c r="C144" s="282"/>
      <c r="D144" s="282"/>
      <c r="E144" s="282"/>
      <c r="F144" s="282"/>
      <c r="G144" s="282"/>
      <c r="H144" s="283"/>
    </row>
    <row r="145" spans="1:9" s="104" customFormat="1" x14ac:dyDescent="0.2">
      <c r="A145" s="280"/>
      <c r="B145" s="281"/>
      <c r="C145" s="282"/>
      <c r="D145" s="282"/>
      <c r="E145" s="282"/>
      <c r="F145" s="282"/>
      <c r="G145" s="282"/>
      <c r="H145" s="283"/>
    </row>
    <row r="146" spans="1:9" s="104" customFormat="1" x14ac:dyDescent="0.2">
      <c r="A146" s="280"/>
      <c r="B146" s="281"/>
      <c r="C146" s="282"/>
      <c r="D146" s="282"/>
      <c r="E146" s="282"/>
      <c r="F146" s="282"/>
      <c r="G146" s="282"/>
      <c r="H146" s="283"/>
    </row>
    <row r="147" spans="1:9" s="104" customFormat="1" x14ac:dyDescent="0.2">
      <c r="A147" s="280"/>
      <c r="B147" s="281"/>
      <c r="C147" s="282"/>
      <c r="D147" s="282"/>
      <c r="E147" s="282"/>
      <c r="F147" s="282"/>
      <c r="G147" s="282"/>
      <c r="H147" s="283"/>
    </row>
    <row r="148" spans="1:9" s="104" customFormat="1" x14ac:dyDescent="0.2">
      <c r="A148" s="280"/>
      <c r="B148" s="281"/>
      <c r="C148" s="282"/>
      <c r="D148" s="282"/>
      <c r="E148" s="282"/>
      <c r="F148" s="282"/>
      <c r="G148" s="282"/>
      <c r="H148" s="283"/>
    </row>
    <row r="149" spans="1:9" s="104" customFormat="1" x14ac:dyDescent="0.2">
      <c r="A149" s="280"/>
      <c r="B149" s="281"/>
      <c r="C149" s="282"/>
      <c r="D149" s="282"/>
      <c r="E149" s="282"/>
      <c r="F149" s="282"/>
      <c r="G149" s="282"/>
      <c r="H149" s="283"/>
    </row>
    <row r="150" spans="1:9" s="104" customFormat="1" x14ac:dyDescent="0.2">
      <c r="A150" s="280"/>
      <c r="B150" s="281"/>
      <c r="C150" s="282"/>
      <c r="D150" s="282"/>
      <c r="E150" s="282"/>
      <c r="F150" s="282"/>
      <c r="G150" s="282"/>
      <c r="H150" s="283"/>
    </row>
    <row r="151" spans="1:9" s="104" customFormat="1" x14ac:dyDescent="0.2">
      <c r="A151" s="280"/>
      <c r="B151" s="281"/>
      <c r="C151" s="282"/>
      <c r="D151" s="282"/>
      <c r="E151" s="282"/>
      <c r="F151" s="282"/>
      <c r="G151" s="282"/>
      <c r="H151" s="283"/>
    </row>
    <row r="152" spans="1:9" s="104" customFormat="1" x14ac:dyDescent="0.2">
      <c r="A152" s="280"/>
      <c r="B152" s="281"/>
      <c r="C152" s="282"/>
      <c r="D152" s="282"/>
      <c r="E152" s="282"/>
      <c r="F152" s="282"/>
      <c r="G152" s="282"/>
      <c r="H152" s="283"/>
    </row>
    <row r="153" spans="1:9" s="104" customFormat="1" x14ac:dyDescent="0.2">
      <c r="A153" s="280"/>
      <c r="B153" s="281"/>
      <c r="C153" s="282"/>
      <c r="D153" s="282"/>
      <c r="E153" s="282"/>
      <c r="F153" s="282"/>
      <c r="G153" s="282"/>
      <c r="H153" s="283"/>
    </row>
    <row r="154" spans="1:9" x14ac:dyDescent="0.2">
      <c r="A154" s="284"/>
      <c r="B154" s="285"/>
      <c r="C154" s="285"/>
      <c r="D154" s="285"/>
      <c r="E154" s="285"/>
      <c r="F154" s="285"/>
      <c r="G154" s="285"/>
      <c r="H154" s="286"/>
    </row>
    <row r="156" spans="1:9" x14ac:dyDescent="0.2">
      <c r="A156" s="433">
        <f>+'V - Exploitatie'!A27</f>
        <v>14</v>
      </c>
      <c r="B156" s="502" t="str">
        <f>+'V - Exploitatie'!C27</f>
        <v>Reserve - 2</v>
      </c>
      <c r="C156" s="502"/>
      <c r="D156" s="502"/>
      <c r="E156" s="502"/>
      <c r="F156" s="502"/>
      <c r="G156" s="503"/>
      <c r="H156" s="503"/>
    </row>
    <row r="157" spans="1:9" x14ac:dyDescent="0.2">
      <c r="A157" s="433"/>
      <c r="B157" s="502"/>
      <c r="C157" s="502"/>
      <c r="D157" s="502"/>
      <c r="E157" s="502"/>
      <c r="F157" s="502"/>
      <c r="G157" s="503"/>
      <c r="H157" s="503"/>
    </row>
    <row r="158" spans="1:9" s="104" customFormat="1" x14ac:dyDescent="0.2">
      <c r="A158" s="171"/>
      <c r="B158" s="171"/>
      <c r="C158" s="420">
        <f>jaar_subsidie</f>
        <v>2021</v>
      </c>
      <c r="D158" s="420"/>
      <c r="E158" s="501"/>
      <c r="F158" s="501"/>
      <c r="G158" s="420">
        <f>jaar_subsidie-1</f>
        <v>2020</v>
      </c>
      <c r="H158" s="420"/>
    </row>
    <row r="159" spans="1:9" s="104" customFormat="1" x14ac:dyDescent="0.2">
      <c r="A159" s="172"/>
      <c r="B159" s="172"/>
      <c r="C159" s="420" t="str">
        <f>C121</f>
        <v>Realisatie</v>
      </c>
      <c r="D159" s="420"/>
      <c r="E159" s="420" t="str">
        <f>E121</f>
        <v>Begroot</v>
      </c>
      <c r="F159" s="420"/>
      <c r="G159" s="420" t="str">
        <f>G121</f>
        <v>Realisatie</v>
      </c>
      <c r="H159" s="420"/>
    </row>
    <row r="160" spans="1:9" s="104" customFormat="1" x14ac:dyDescent="0.2">
      <c r="A160" s="173" t="s">
        <v>0</v>
      </c>
      <c r="B160" s="173" t="s">
        <v>1</v>
      </c>
      <c r="C160" s="216" t="str">
        <f>C122</f>
        <v>Lasten</v>
      </c>
      <c r="D160" s="216" t="str">
        <f>D122</f>
        <v>Baten</v>
      </c>
      <c r="E160" s="216" t="str">
        <f>C160</f>
        <v>Lasten</v>
      </c>
      <c r="F160" s="216" t="str">
        <f>D160</f>
        <v>Baten</v>
      </c>
      <c r="G160" s="216" t="str">
        <f>E160</f>
        <v>Lasten</v>
      </c>
      <c r="H160" s="216" t="str">
        <f>F160</f>
        <v>Baten</v>
      </c>
      <c r="I160" s="319" t="s">
        <v>228</v>
      </c>
    </row>
    <row r="161" spans="1:9" s="104" customFormat="1" x14ac:dyDescent="0.2">
      <c r="A161" s="196" t="str">
        <f>A156&amp;".01"</f>
        <v>14.01</v>
      </c>
      <c r="B161" s="237" t="str">
        <f>'A - Subsidie Variabel'!B158</f>
        <v>voorbeeld</v>
      </c>
      <c r="C161" s="217"/>
      <c r="D161" s="217"/>
      <c r="E161" s="218">
        <f>'A - Subsidie Variabel'!C158</f>
        <v>0</v>
      </c>
      <c r="F161" s="218">
        <f>'A - Subsidie Variabel'!D158</f>
        <v>0</v>
      </c>
      <c r="G161" s="217"/>
      <c r="H161" s="217"/>
      <c r="I161" s="320" t="str">
        <f t="shared" ref="I161:I175" si="8">A_Uit_Aanvraag_wel_aanpasbaar</f>
        <v>Omschrijving wordt opgehaald uit "Aanvraag", kan daar aangepast worden</v>
      </c>
    </row>
    <row r="162" spans="1:9" s="104" customFormat="1" x14ac:dyDescent="0.2">
      <c r="A162" s="196" t="str">
        <f>A156&amp;".02"</f>
        <v>14.02</v>
      </c>
      <c r="B162" s="237">
        <f>'A - Subsidie Variabel'!B159</f>
        <v>0</v>
      </c>
      <c r="C162" s="217"/>
      <c r="D162" s="217"/>
      <c r="E162" s="218">
        <f>'A - Subsidie Variabel'!C159</f>
        <v>0</v>
      </c>
      <c r="F162" s="218">
        <f>'A - Subsidie Variabel'!D159</f>
        <v>0</v>
      </c>
      <c r="G162" s="217"/>
      <c r="H162" s="217"/>
      <c r="I162" s="320" t="str">
        <f t="shared" si="8"/>
        <v>Omschrijving wordt opgehaald uit "Aanvraag", kan daar aangepast worden</v>
      </c>
    </row>
    <row r="163" spans="1:9" s="104" customFormat="1" x14ac:dyDescent="0.2">
      <c r="A163" s="196" t="str">
        <f>A156&amp;".03"</f>
        <v>14.03</v>
      </c>
      <c r="B163" s="237">
        <f>'A - Subsidie Variabel'!B160</f>
        <v>0</v>
      </c>
      <c r="C163" s="217"/>
      <c r="D163" s="217"/>
      <c r="E163" s="218">
        <f>'A - Subsidie Variabel'!C160</f>
        <v>0</v>
      </c>
      <c r="F163" s="218">
        <f>'A - Subsidie Variabel'!D160</f>
        <v>0</v>
      </c>
      <c r="G163" s="217"/>
      <c r="H163" s="217"/>
      <c r="I163" s="320" t="str">
        <f t="shared" si="8"/>
        <v>Omschrijving wordt opgehaald uit "Aanvraag", kan daar aangepast worden</v>
      </c>
    </row>
    <row r="164" spans="1:9" s="104" customFormat="1" x14ac:dyDescent="0.2">
      <c r="A164" s="196" t="str">
        <f>A156&amp;".04"</f>
        <v>14.04</v>
      </c>
      <c r="B164" s="237">
        <f>'A - Subsidie Variabel'!B161</f>
        <v>0</v>
      </c>
      <c r="C164" s="217"/>
      <c r="D164" s="217"/>
      <c r="E164" s="218">
        <f>'A - Subsidie Variabel'!C161</f>
        <v>0</v>
      </c>
      <c r="F164" s="218">
        <f>'A - Subsidie Variabel'!D161</f>
        <v>0</v>
      </c>
      <c r="G164" s="217"/>
      <c r="H164" s="217"/>
      <c r="I164" s="320" t="str">
        <f t="shared" si="8"/>
        <v>Omschrijving wordt opgehaald uit "Aanvraag", kan daar aangepast worden</v>
      </c>
    </row>
    <row r="165" spans="1:9" s="104" customFormat="1" x14ac:dyDescent="0.2">
      <c r="A165" s="196" t="str">
        <f>A156&amp;".05"</f>
        <v>14.05</v>
      </c>
      <c r="B165" s="237">
        <f>'A - Subsidie Variabel'!B162</f>
        <v>0</v>
      </c>
      <c r="C165" s="217"/>
      <c r="D165" s="217"/>
      <c r="E165" s="218">
        <f>'A - Subsidie Variabel'!C162</f>
        <v>0</v>
      </c>
      <c r="F165" s="218">
        <f>'A - Subsidie Variabel'!D162</f>
        <v>0</v>
      </c>
      <c r="G165" s="217"/>
      <c r="H165" s="217"/>
      <c r="I165" s="320" t="str">
        <f t="shared" si="8"/>
        <v>Omschrijving wordt opgehaald uit "Aanvraag", kan daar aangepast worden</v>
      </c>
    </row>
    <row r="166" spans="1:9" s="104" customFormat="1" x14ac:dyDescent="0.2">
      <c r="A166" s="196" t="str">
        <f>A156&amp;".06"</f>
        <v>14.06</v>
      </c>
      <c r="B166" s="237">
        <f>'A - Subsidie Variabel'!B163</f>
        <v>0</v>
      </c>
      <c r="C166" s="217"/>
      <c r="D166" s="217"/>
      <c r="E166" s="218">
        <f>'A - Subsidie Variabel'!C163</f>
        <v>0</v>
      </c>
      <c r="F166" s="218">
        <f>'A - Subsidie Variabel'!D163</f>
        <v>0</v>
      </c>
      <c r="G166" s="217"/>
      <c r="H166" s="217"/>
      <c r="I166" s="320" t="str">
        <f t="shared" si="8"/>
        <v>Omschrijving wordt opgehaald uit "Aanvraag", kan daar aangepast worden</v>
      </c>
    </row>
    <row r="167" spans="1:9" s="104" customFormat="1" x14ac:dyDescent="0.2">
      <c r="A167" s="196" t="str">
        <f>A156&amp;".07"</f>
        <v>14.07</v>
      </c>
      <c r="B167" s="237">
        <f>'A - Subsidie Variabel'!B164</f>
        <v>0</v>
      </c>
      <c r="C167" s="217"/>
      <c r="D167" s="217"/>
      <c r="E167" s="218">
        <f>'A - Subsidie Variabel'!C164</f>
        <v>0</v>
      </c>
      <c r="F167" s="218">
        <f>'A - Subsidie Variabel'!D164</f>
        <v>0</v>
      </c>
      <c r="G167" s="217"/>
      <c r="H167" s="217"/>
      <c r="I167" s="320" t="str">
        <f t="shared" si="8"/>
        <v>Omschrijving wordt opgehaald uit "Aanvraag", kan daar aangepast worden</v>
      </c>
    </row>
    <row r="168" spans="1:9" s="104" customFormat="1" x14ac:dyDescent="0.2">
      <c r="A168" s="196" t="str">
        <f>A156&amp;".08"</f>
        <v>14.08</v>
      </c>
      <c r="B168" s="237">
        <f>'A - Subsidie Variabel'!B165</f>
        <v>0</v>
      </c>
      <c r="C168" s="217"/>
      <c r="D168" s="217"/>
      <c r="E168" s="218">
        <f>'A - Subsidie Variabel'!C165</f>
        <v>0</v>
      </c>
      <c r="F168" s="218">
        <f>'A - Subsidie Variabel'!D165</f>
        <v>0</v>
      </c>
      <c r="G168" s="217"/>
      <c r="H168" s="217"/>
      <c r="I168" s="320" t="str">
        <f t="shared" si="8"/>
        <v>Omschrijving wordt opgehaald uit "Aanvraag", kan daar aangepast worden</v>
      </c>
    </row>
    <row r="169" spans="1:9" s="104" customFormat="1" x14ac:dyDescent="0.2">
      <c r="A169" s="196" t="str">
        <f>A156&amp;".09"</f>
        <v>14.09</v>
      </c>
      <c r="B169" s="237">
        <f>'A - Subsidie Variabel'!B166</f>
        <v>0</v>
      </c>
      <c r="C169" s="217"/>
      <c r="D169" s="217"/>
      <c r="E169" s="218">
        <f>'A - Subsidie Variabel'!C166</f>
        <v>0</v>
      </c>
      <c r="F169" s="218">
        <f>'A - Subsidie Variabel'!D166</f>
        <v>0</v>
      </c>
      <c r="G169" s="217"/>
      <c r="H169" s="217"/>
      <c r="I169" s="320" t="str">
        <f t="shared" si="8"/>
        <v>Omschrijving wordt opgehaald uit "Aanvraag", kan daar aangepast worden</v>
      </c>
    </row>
    <row r="170" spans="1:9" s="104" customFormat="1" x14ac:dyDescent="0.2">
      <c r="A170" s="196" t="str">
        <f>A156&amp;".10"</f>
        <v>14.10</v>
      </c>
      <c r="B170" s="237">
        <f>'A - Subsidie Variabel'!B167</f>
        <v>0</v>
      </c>
      <c r="C170" s="217"/>
      <c r="D170" s="217"/>
      <c r="E170" s="218">
        <f>'A - Subsidie Variabel'!C167</f>
        <v>0</v>
      </c>
      <c r="F170" s="218">
        <f>'A - Subsidie Variabel'!D167</f>
        <v>0</v>
      </c>
      <c r="G170" s="217"/>
      <c r="H170" s="217"/>
      <c r="I170" s="320" t="str">
        <f t="shared" si="8"/>
        <v>Omschrijving wordt opgehaald uit "Aanvraag", kan daar aangepast worden</v>
      </c>
    </row>
    <row r="171" spans="1:9" s="104" customFormat="1" x14ac:dyDescent="0.2">
      <c r="A171" s="196" t="str">
        <f>A156&amp;".11"</f>
        <v>14.11</v>
      </c>
      <c r="B171" s="237">
        <f>'A - Subsidie Variabel'!B168</f>
        <v>0</v>
      </c>
      <c r="C171" s="217"/>
      <c r="D171" s="217"/>
      <c r="E171" s="218">
        <f>'A - Subsidie Variabel'!C168</f>
        <v>0</v>
      </c>
      <c r="F171" s="218">
        <f>'A - Subsidie Variabel'!D168</f>
        <v>0</v>
      </c>
      <c r="G171" s="217"/>
      <c r="H171" s="217"/>
      <c r="I171" s="320" t="str">
        <f t="shared" si="8"/>
        <v>Omschrijving wordt opgehaald uit "Aanvraag", kan daar aangepast worden</v>
      </c>
    </row>
    <row r="172" spans="1:9" s="104" customFormat="1" x14ac:dyDescent="0.2">
      <c r="A172" s="196" t="str">
        <f>A156&amp;".12"</f>
        <v>14.12</v>
      </c>
      <c r="B172" s="237">
        <f>'A - Subsidie Variabel'!B169</f>
        <v>0</v>
      </c>
      <c r="C172" s="217"/>
      <c r="D172" s="217"/>
      <c r="E172" s="218">
        <f>'A - Subsidie Variabel'!C169</f>
        <v>0</v>
      </c>
      <c r="F172" s="218">
        <f>'A - Subsidie Variabel'!D169</f>
        <v>0</v>
      </c>
      <c r="G172" s="217"/>
      <c r="H172" s="217"/>
      <c r="I172" s="320" t="str">
        <f t="shared" si="8"/>
        <v>Omschrijving wordt opgehaald uit "Aanvraag", kan daar aangepast worden</v>
      </c>
    </row>
    <row r="173" spans="1:9" s="104" customFormat="1" x14ac:dyDescent="0.2">
      <c r="A173" s="196" t="str">
        <f>A156&amp;".13"</f>
        <v>14.13</v>
      </c>
      <c r="B173" s="237">
        <f>'A - Subsidie Variabel'!B170</f>
        <v>0</v>
      </c>
      <c r="C173" s="217"/>
      <c r="D173" s="217"/>
      <c r="E173" s="218">
        <f>'A - Subsidie Variabel'!C170</f>
        <v>0</v>
      </c>
      <c r="F173" s="218">
        <f>'A - Subsidie Variabel'!D170</f>
        <v>0</v>
      </c>
      <c r="G173" s="217"/>
      <c r="H173" s="217"/>
      <c r="I173" s="320" t="str">
        <f t="shared" si="8"/>
        <v>Omschrijving wordt opgehaald uit "Aanvraag", kan daar aangepast worden</v>
      </c>
    </row>
    <row r="174" spans="1:9" s="104" customFormat="1" x14ac:dyDescent="0.2">
      <c r="A174" s="196" t="str">
        <f>A156&amp;".14"</f>
        <v>14.14</v>
      </c>
      <c r="B174" s="237">
        <f>'A - Subsidie Variabel'!B171</f>
        <v>0</v>
      </c>
      <c r="C174" s="217"/>
      <c r="D174" s="217"/>
      <c r="E174" s="218">
        <f>'A - Subsidie Variabel'!C171</f>
        <v>0</v>
      </c>
      <c r="F174" s="218">
        <f>'A - Subsidie Variabel'!D171</f>
        <v>0</v>
      </c>
      <c r="G174" s="217"/>
      <c r="H174" s="217"/>
      <c r="I174" s="320" t="str">
        <f t="shared" si="8"/>
        <v>Omschrijving wordt opgehaald uit "Aanvraag", kan daar aangepast worden</v>
      </c>
    </row>
    <row r="175" spans="1:9" s="104" customFormat="1" x14ac:dyDescent="0.2">
      <c r="A175" s="196" t="str">
        <f>A156&amp;".15"</f>
        <v>14.15</v>
      </c>
      <c r="B175" s="237">
        <f>'A - Subsidie Variabel'!B172</f>
        <v>0</v>
      </c>
      <c r="C175" s="217"/>
      <c r="D175" s="217"/>
      <c r="E175" s="218">
        <f>'A - Subsidie Variabel'!C172</f>
        <v>0</v>
      </c>
      <c r="F175" s="218">
        <f>'A - Subsidie Variabel'!D172</f>
        <v>0</v>
      </c>
      <c r="G175" s="217"/>
      <c r="H175" s="217"/>
      <c r="I175" s="320" t="str">
        <f t="shared" si="8"/>
        <v>Omschrijving wordt opgehaald uit "Aanvraag", kan daar aangepast worden</v>
      </c>
    </row>
    <row r="176" spans="1:9" s="104" customFormat="1" ht="4.9000000000000004" customHeight="1" x14ac:dyDescent="0.2">
      <c r="A176" s="196"/>
      <c r="B176" s="192"/>
      <c r="C176" s="192"/>
      <c r="D176" s="192"/>
      <c r="E176" s="219"/>
      <c r="F176" s="219"/>
      <c r="G176" s="219"/>
      <c r="H176" s="219"/>
    </row>
    <row r="177" spans="1:8" s="104" customFormat="1" x14ac:dyDescent="0.2">
      <c r="A177" s="196"/>
      <c r="B177" s="188" t="s">
        <v>7</v>
      </c>
      <c r="C177" s="176">
        <f t="shared" ref="C177:H177" si="9">SUM(C160:C176)</f>
        <v>0</v>
      </c>
      <c r="D177" s="176">
        <f t="shared" si="9"/>
        <v>0</v>
      </c>
      <c r="E177" s="176">
        <f t="shared" si="9"/>
        <v>0</v>
      </c>
      <c r="F177" s="176">
        <f t="shared" si="9"/>
        <v>0</v>
      </c>
      <c r="G177" s="176">
        <f t="shared" si="9"/>
        <v>0</v>
      </c>
      <c r="H177" s="176">
        <f t="shared" si="9"/>
        <v>0</v>
      </c>
    </row>
    <row r="178" spans="1:8" x14ac:dyDescent="0.2">
      <c r="A178" s="276" t="s">
        <v>217</v>
      </c>
      <c r="B178" s="277"/>
      <c r="C178" s="278"/>
      <c r="D178" s="278"/>
      <c r="E178" s="278"/>
      <c r="F178" s="278"/>
      <c r="G178" s="278"/>
      <c r="H178" s="279"/>
    </row>
    <row r="179" spans="1:8" x14ac:dyDescent="0.2">
      <c r="A179" s="280"/>
      <c r="B179" s="281"/>
      <c r="C179" s="282"/>
      <c r="D179" s="282"/>
      <c r="E179" s="282"/>
      <c r="F179" s="282"/>
      <c r="G179" s="282"/>
      <c r="H179" s="283"/>
    </row>
    <row r="180" spans="1:8" x14ac:dyDescent="0.2">
      <c r="A180" s="280"/>
      <c r="B180" s="281"/>
      <c r="C180" s="282"/>
      <c r="D180" s="282"/>
      <c r="E180" s="282"/>
      <c r="F180" s="282"/>
      <c r="G180" s="282"/>
      <c r="H180" s="283"/>
    </row>
    <row r="181" spans="1:8" x14ac:dyDescent="0.2">
      <c r="A181" s="280"/>
      <c r="B181" s="281"/>
      <c r="C181" s="282"/>
      <c r="D181" s="282"/>
      <c r="E181" s="282"/>
      <c r="F181" s="282"/>
      <c r="G181" s="282"/>
      <c r="H181" s="283"/>
    </row>
    <row r="182" spans="1:8" x14ac:dyDescent="0.2">
      <c r="A182" s="280"/>
      <c r="B182" s="281"/>
      <c r="C182" s="282"/>
      <c r="D182" s="282"/>
      <c r="E182" s="282"/>
      <c r="F182" s="282"/>
      <c r="G182" s="282"/>
      <c r="H182" s="283"/>
    </row>
    <row r="183" spans="1:8" x14ac:dyDescent="0.2">
      <c r="A183" s="280"/>
      <c r="B183" s="281"/>
      <c r="C183" s="282"/>
      <c r="D183" s="282"/>
      <c r="E183" s="282"/>
      <c r="F183" s="282"/>
      <c r="G183" s="282"/>
      <c r="H183" s="283"/>
    </row>
    <row r="184" spans="1:8" x14ac:dyDescent="0.2">
      <c r="A184" s="280"/>
      <c r="B184" s="281"/>
      <c r="C184" s="282"/>
      <c r="D184" s="282"/>
      <c r="E184" s="282"/>
      <c r="F184" s="282"/>
      <c r="G184" s="282"/>
      <c r="H184" s="283"/>
    </row>
    <row r="185" spans="1:8" x14ac:dyDescent="0.2">
      <c r="A185" s="280"/>
      <c r="B185" s="281"/>
      <c r="C185" s="282"/>
      <c r="D185" s="282"/>
      <c r="E185" s="282"/>
      <c r="F185" s="282"/>
      <c r="G185" s="282"/>
      <c r="H185" s="283"/>
    </row>
    <row r="186" spans="1:8" x14ac:dyDescent="0.2">
      <c r="A186" s="280"/>
      <c r="B186" s="281"/>
      <c r="C186" s="282"/>
      <c r="D186" s="282"/>
      <c r="E186" s="282"/>
      <c r="F186" s="282"/>
      <c r="G186" s="282"/>
      <c r="H186" s="283"/>
    </row>
    <row r="187" spans="1:8" x14ac:dyDescent="0.2">
      <c r="A187" s="280"/>
      <c r="B187" s="281"/>
      <c r="C187" s="282"/>
      <c r="D187" s="282"/>
      <c r="E187" s="282"/>
      <c r="F187" s="282"/>
      <c r="G187" s="282"/>
      <c r="H187" s="283"/>
    </row>
    <row r="188" spans="1:8" x14ac:dyDescent="0.2">
      <c r="A188" s="280"/>
      <c r="B188" s="281"/>
      <c r="C188" s="282"/>
      <c r="D188" s="282"/>
      <c r="E188" s="282"/>
      <c r="F188" s="282"/>
      <c r="G188" s="282"/>
      <c r="H188" s="283"/>
    </row>
    <row r="189" spans="1:8" x14ac:dyDescent="0.2">
      <c r="A189" s="280"/>
      <c r="B189" s="281"/>
      <c r="C189" s="282"/>
      <c r="D189" s="282"/>
      <c r="E189" s="282"/>
      <c r="F189" s="282"/>
      <c r="G189" s="282"/>
      <c r="H189" s="283"/>
    </row>
    <row r="190" spans="1:8" x14ac:dyDescent="0.2">
      <c r="A190" s="280"/>
      <c r="B190" s="281"/>
      <c r="C190" s="282"/>
      <c r="D190" s="282"/>
      <c r="E190" s="282"/>
      <c r="F190" s="282"/>
      <c r="G190" s="282"/>
      <c r="H190" s="283"/>
    </row>
    <row r="191" spans="1:8" x14ac:dyDescent="0.2">
      <c r="A191" s="280"/>
      <c r="B191" s="281"/>
      <c r="C191" s="282"/>
      <c r="D191" s="282"/>
      <c r="E191" s="282"/>
      <c r="F191" s="282"/>
      <c r="G191" s="282"/>
      <c r="H191" s="283"/>
    </row>
    <row r="192" spans="1:8" x14ac:dyDescent="0.2">
      <c r="A192" s="284"/>
      <c r="B192" s="285"/>
      <c r="C192" s="285"/>
      <c r="D192" s="285"/>
      <c r="E192" s="285"/>
      <c r="F192" s="285"/>
      <c r="G192" s="285"/>
      <c r="H192" s="286"/>
    </row>
  </sheetData>
  <sheetProtection algorithmName="SHA-512" hashValue="sxH2TBAIqfEW6kZlmwtLveQv/Mfuyk/WjTrx11IzTdyKfycZjJf3O+ZIsD9ci2D5RjVuYTeBrjE9Qfgh/e0dTQ==" saltValue="vLShI7t14ups8gxIGOcfLw==" spinCount="100000" sheet="1" objects="1" scenarios="1" selectLockedCells="1"/>
  <mergeCells count="35">
    <mergeCell ref="G159:H159"/>
    <mergeCell ref="C121:D121"/>
    <mergeCell ref="E121:F121"/>
    <mergeCell ref="G121:H121"/>
    <mergeCell ref="C159:D159"/>
    <mergeCell ref="E159:F159"/>
    <mergeCell ref="C158:F158"/>
    <mergeCell ref="G158:H158"/>
    <mergeCell ref="B80:H81"/>
    <mergeCell ref="G82:H82"/>
    <mergeCell ref="A80:A81"/>
    <mergeCell ref="C7:D7"/>
    <mergeCell ref="E7:F7"/>
    <mergeCell ref="G7:H7"/>
    <mergeCell ref="C45:D45"/>
    <mergeCell ref="E45:F45"/>
    <mergeCell ref="G45:H45"/>
    <mergeCell ref="C44:F44"/>
    <mergeCell ref="G44:H44"/>
    <mergeCell ref="A4:A5"/>
    <mergeCell ref="A42:A43"/>
    <mergeCell ref="B4:H5"/>
    <mergeCell ref="B42:H43"/>
    <mergeCell ref="C6:F6"/>
    <mergeCell ref="G6:H6"/>
    <mergeCell ref="A156:A157"/>
    <mergeCell ref="B156:H157"/>
    <mergeCell ref="A118:A119"/>
    <mergeCell ref="C82:F82"/>
    <mergeCell ref="C83:D83"/>
    <mergeCell ref="E83:F83"/>
    <mergeCell ref="G83:H83"/>
    <mergeCell ref="B118:H119"/>
    <mergeCell ref="C120:F120"/>
    <mergeCell ref="G120:H120"/>
  </mergeCells>
  <pageMargins left="0.39370078740157483" right="0.39370078740157483" top="0.59055118110236227" bottom="0.59055118110236227" header="0.31496062992125984" footer="0.31496062992125984"/>
  <pageSetup paperSize="9" orientation="landscape" r:id="rId1"/>
  <headerFooter>
    <oddFooter>&amp;CBlad &amp;P van &amp;N</oddFooter>
  </headerFooter>
  <rowBreaks count="4" manualBreakCount="4">
    <brk id="40" max="7" man="1"/>
    <brk id="78" max="7" man="1"/>
    <brk id="116" max="7" man="1"/>
    <brk id="15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1"/>
  <sheetViews>
    <sheetView showGridLines="0" workbookViewId="0">
      <pane ySplit="6" topLeftCell="A7" activePane="bottomLeft" state="frozen"/>
      <selection activeCell="A5" sqref="A5:B7"/>
      <selection pane="bottomLeft"/>
    </sheetView>
  </sheetViews>
  <sheetFormatPr defaultColWidth="9.140625" defaultRowHeight="12.75" x14ac:dyDescent="0.2"/>
  <cols>
    <col min="1" max="5" width="9.140625" style="70"/>
    <col min="6" max="6" width="10.28515625" style="70" customWidth="1"/>
    <col min="7" max="7" width="9.140625" style="70"/>
    <col min="8" max="8" width="10.28515625" style="70" customWidth="1"/>
    <col min="9" max="12" width="9.140625" style="70"/>
    <col min="13" max="13" width="12.7109375" style="70" customWidth="1"/>
    <col min="14" max="16384" width="9.140625" style="70"/>
  </cols>
  <sheetData>
    <row r="1" spans="1:17" x14ac:dyDescent="0.2">
      <c r="A1" s="90" t="str">
        <f>naam_organisatie_verantwoording</f>
        <v>Stichting Voorbeeld</v>
      </c>
      <c r="B1" s="92"/>
      <c r="C1" s="92"/>
      <c r="D1" s="92"/>
      <c r="E1" s="92"/>
      <c r="F1" s="92"/>
      <c r="G1" s="92"/>
      <c r="H1" s="92"/>
    </row>
    <row r="2" spans="1:17" x14ac:dyDescent="0.2">
      <c r="A2" s="90" t="str">
        <f>straat_nr_gevestigd_verantwoording&amp;", "&amp;postcode_gevestigd_verantwoording&amp;" "&amp;plaats_gevestigd_verantwoording</f>
        <v>???, ???? ?? Alkmaar</v>
      </c>
      <c r="B2" s="92"/>
      <c r="C2" s="92"/>
      <c r="D2" s="92"/>
      <c r="E2" s="92"/>
      <c r="F2" s="92"/>
      <c r="G2" s="92"/>
      <c r="H2" s="102"/>
    </row>
    <row r="3" spans="1:17" x14ac:dyDescent="0.2">
      <c r="A3" s="92"/>
      <c r="B3" s="92"/>
      <c r="C3" s="92"/>
      <c r="D3" s="92"/>
      <c r="E3" s="92"/>
      <c r="F3" s="92"/>
      <c r="G3" s="92"/>
      <c r="H3" s="92"/>
    </row>
    <row r="4" spans="1:17" ht="15" customHeight="1" x14ac:dyDescent="0.2">
      <c r="A4" s="438"/>
      <c r="B4" s="439"/>
      <c r="C4" s="439"/>
      <c r="D4" s="439"/>
      <c r="E4" s="439"/>
      <c r="F4" s="439"/>
      <c r="G4" s="439"/>
      <c r="H4" s="439"/>
      <c r="I4" s="439"/>
      <c r="J4" s="439"/>
      <c r="K4" s="439"/>
      <c r="L4" s="439"/>
      <c r="M4" s="440"/>
    </row>
    <row r="5" spans="1:17" s="89" customFormat="1" ht="18" customHeight="1" x14ac:dyDescent="0.2">
      <c r="A5" s="441" t="str">
        <f>"ALGEMENE TOELICHTING BIJ DE VERANTWOORDING "&amp;jaar_subsidie</f>
        <v>ALGEMENE TOELICHTING BIJ DE VERANTWOORDING 2021</v>
      </c>
      <c r="B5" s="442"/>
      <c r="C5" s="442"/>
      <c r="D5" s="442"/>
      <c r="E5" s="442"/>
      <c r="F5" s="442"/>
      <c r="G5" s="442"/>
      <c r="H5" s="442"/>
      <c r="I5" s="442"/>
      <c r="J5" s="442"/>
      <c r="K5" s="442"/>
      <c r="L5" s="442"/>
      <c r="M5" s="443"/>
    </row>
    <row r="6" spans="1:17" ht="15" customHeight="1" x14ac:dyDescent="0.2">
      <c r="A6" s="444"/>
      <c r="B6" s="445"/>
      <c r="C6" s="445"/>
      <c r="D6" s="445"/>
      <c r="E6" s="445"/>
      <c r="F6" s="445"/>
      <c r="G6" s="445"/>
      <c r="H6" s="445"/>
      <c r="I6" s="445"/>
      <c r="J6" s="445"/>
      <c r="K6" s="445"/>
      <c r="L6" s="445"/>
      <c r="M6" s="446"/>
    </row>
    <row r="7" spans="1:17" x14ac:dyDescent="0.2">
      <c r="A7" s="248"/>
      <c r="B7" s="241"/>
      <c r="C7" s="241"/>
      <c r="D7" s="241"/>
      <c r="E7" s="241"/>
      <c r="F7" s="241"/>
      <c r="G7" s="241"/>
      <c r="H7" s="241"/>
      <c r="I7" s="241"/>
      <c r="J7" s="241"/>
      <c r="K7" s="241"/>
      <c r="L7" s="241"/>
      <c r="M7" s="249"/>
    </row>
    <row r="8" spans="1:17" x14ac:dyDescent="0.2">
      <c r="A8" s="248"/>
      <c r="B8" s="241"/>
      <c r="C8" s="241"/>
      <c r="D8" s="241"/>
      <c r="E8" s="241"/>
      <c r="F8" s="241"/>
      <c r="G8" s="241"/>
      <c r="H8" s="241"/>
      <c r="I8" s="241"/>
      <c r="J8" s="241"/>
      <c r="K8" s="241"/>
      <c r="L8" s="241"/>
      <c r="M8" s="249"/>
    </row>
    <row r="9" spans="1:17" x14ac:dyDescent="0.2">
      <c r="A9" s="248"/>
      <c r="B9" s="241"/>
      <c r="C9" s="241"/>
      <c r="D9" s="241"/>
      <c r="E9" s="241"/>
      <c r="F9" s="241"/>
      <c r="G9" s="241"/>
      <c r="H9" s="241"/>
      <c r="I9" s="241"/>
      <c r="J9" s="241"/>
      <c r="K9" s="241"/>
      <c r="L9" s="241"/>
      <c r="M9" s="249"/>
    </row>
    <row r="10" spans="1:17" s="23" customFormat="1" ht="15.75" customHeight="1" x14ac:dyDescent="0.2">
      <c r="A10" s="250"/>
      <c r="B10" s="251"/>
      <c r="C10" s="251"/>
      <c r="D10" s="251"/>
      <c r="E10" s="251"/>
      <c r="F10" s="251"/>
      <c r="G10" s="251"/>
      <c r="H10" s="251"/>
      <c r="I10" s="251"/>
      <c r="J10" s="251"/>
      <c r="K10" s="251"/>
      <c r="L10" s="251"/>
      <c r="M10" s="243"/>
    </row>
    <row r="11" spans="1:17" s="23" customFormat="1" ht="15.75" customHeight="1" x14ac:dyDescent="0.2">
      <c r="A11" s="252"/>
      <c r="B11" s="251"/>
      <c r="C11" s="251"/>
      <c r="D11" s="251"/>
      <c r="E11" s="251"/>
      <c r="F11" s="251"/>
      <c r="G11" s="251"/>
      <c r="H11" s="251"/>
      <c r="I11" s="251"/>
      <c r="J11" s="251"/>
      <c r="K11" s="251"/>
      <c r="L11" s="251"/>
      <c r="M11" s="243"/>
      <c r="O11" s="240"/>
      <c r="P11" s="240"/>
      <c r="Q11" s="240"/>
    </row>
    <row r="12" spans="1:17" s="23" customFormat="1" ht="15.75" customHeight="1" x14ac:dyDescent="0.2">
      <c r="A12" s="244"/>
      <c r="B12" s="251"/>
      <c r="C12" s="251"/>
      <c r="D12" s="251"/>
      <c r="E12" s="251"/>
      <c r="F12" s="251"/>
      <c r="G12" s="251"/>
      <c r="H12" s="251"/>
      <c r="I12" s="251"/>
      <c r="J12" s="251"/>
      <c r="K12" s="251"/>
      <c r="L12" s="251"/>
      <c r="M12" s="243"/>
    </row>
    <row r="13" spans="1:17" s="23" customFormat="1" ht="15.75" customHeight="1" x14ac:dyDescent="0.2">
      <c r="A13" s="250"/>
      <c r="B13" s="251"/>
      <c r="C13" s="251"/>
      <c r="D13" s="251"/>
      <c r="E13" s="251"/>
      <c r="F13" s="251"/>
      <c r="G13" s="241"/>
      <c r="H13" s="241"/>
      <c r="I13" s="241"/>
      <c r="J13" s="251"/>
      <c r="K13" s="251"/>
      <c r="L13" s="251"/>
      <c r="M13" s="243"/>
      <c r="O13" s="240"/>
      <c r="P13" s="240"/>
      <c r="Q13" s="240"/>
    </row>
    <row r="14" spans="1:17" s="23" customFormat="1" ht="15.75" customHeight="1" x14ac:dyDescent="0.2">
      <c r="A14" s="250"/>
      <c r="B14" s="251"/>
      <c r="C14" s="251"/>
      <c r="D14" s="251"/>
      <c r="E14" s="251"/>
      <c r="F14" s="251"/>
      <c r="G14" s="251"/>
      <c r="H14" s="251"/>
      <c r="I14" s="251"/>
      <c r="J14" s="251"/>
      <c r="K14" s="251"/>
      <c r="L14" s="251"/>
      <c r="M14" s="243"/>
      <c r="O14" s="240"/>
      <c r="P14" s="240"/>
      <c r="Q14" s="240"/>
    </row>
    <row r="15" spans="1:17" s="23" customFormat="1" ht="15.75" customHeight="1" x14ac:dyDescent="0.2">
      <c r="A15" s="250"/>
      <c r="B15" s="251"/>
      <c r="C15" s="251"/>
      <c r="D15" s="251"/>
      <c r="E15" s="251"/>
      <c r="F15" s="251"/>
      <c r="G15" s="253"/>
      <c r="H15" s="253"/>
      <c r="I15" s="253"/>
      <c r="J15" s="251"/>
      <c r="K15" s="251"/>
      <c r="L15" s="251"/>
      <c r="M15" s="243"/>
      <c r="O15" s="240"/>
      <c r="P15" s="240"/>
      <c r="Q15" s="240"/>
    </row>
    <row r="16" spans="1:17" s="23" customFormat="1" ht="15.75" customHeight="1" x14ac:dyDescent="0.2">
      <c r="A16" s="250"/>
      <c r="B16" s="251"/>
      <c r="C16" s="251"/>
      <c r="D16" s="251"/>
      <c r="E16" s="251"/>
      <c r="F16" s="251"/>
      <c r="G16" s="253"/>
      <c r="H16" s="253"/>
      <c r="I16" s="253"/>
      <c r="J16" s="251"/>
      <c r="K16" s="251"/>
      <c r="L16" s="251"/>
      <c r="M16" s="243"/>
      <c r="O16" s="240"/>
      <c r="P16" s="240"/>
      <c r="Q16" s="240"/>
    </row>
    <row r="17" spans="1:17" s="23" customFormat="1" ht="15.75" customHeight="1" x14ac:dyDescent="0.2">
      <c r="A17" s="250"/>
      <c r="B17" s="251"/>
      <c r="C17" s="251"/>
      <c r="D17" s="251"/>
      <c r="E17" s="251"/>
      <c r="F17" s="251"/>
      <c r="G17" s="253"/>
      <c r="H17" s="253"/>
      <c r="I17" s="253"/>
      <c r="J17" s="251"/>
      <c r="K17" s="251"/>
      <c r="L17" s="251"/>
      <c r="M17" s="243"/>
    </row>
    <row r="18" spans="1:17" s="23" customFormat="1" ht="15.75" customHeight="1" x14ac:dyDescent="0.2">
      <c r="A18" s="250"/>
      <c r="B18" s="251"/>
      <c r="C18" s="251"/>
      <c r="D18" s="251"/>
      <c r="E18" s="251"/>
      <c r="F18" s="251"/>
      <c r="G18" s="253"/>
      <c r="H18" s="253"/>
      <c r="I18" s="253"/>
      <c r="J18" s="251"/>
      <c r="K18" s="251"/>
      <c r="L18" s="251"/>
      <c r="M18" s="243"/>
    </row>
    <row r="19" spans="1:17" s="23" customFormat="1" ht="15.75" customHeight="1" x14ac:dyDescent="0.2">
      <c r="A19" s="250"/>
      <c r="B19" s="251"/>
      <c r="C19" s="251"/>
      <c r="D19" s="251"/>
      <c r="E19" s="251"/>
      <c r="F19" s="251"/>
      <c r="G19" s="253"/>
      <c r="H19" s="253"/>
      <c r="I19" s="253"/>
      <c r="J19" s="251"/>
      <c r="K19" s="251"/>
      <c r="L19" s="251"/>
      <c r="M19" s="243"/>
    </row>
    <row r="20" spans="1:17" s="23" customFormat="1" ht="15.75" customHeight="1" x14ac:dyDescent="0.2">
      <c r="A20" s="250"/>
      <c r="B20" s="251"/>
      <c r="C20" s="251"/>
      <c r="D20" s="251"/>
      <c r="E20" s="251"/>
      <c r="F20" s="251"/>
      <c r="G20" s="253"/>
      <c r="H20" s="253"/>
      <c r="I20" s="253"/>
      <c r="J20" s="251"/>
      <c r="K20" s="251"/>
      <c r="L20" s="251"/>
      <c r="M20" s="243"/>
    </row>
    <row r="21" spans="1:17" s="23" customFormat="1" ht="15.75" customHeight="1" x14ac:dyDescent="0.2">
      <c r="A21" s="250"/>
      <c r="B21" s="251"/>
      <c r="C21" s="251"/>
      <c r="D21" s="251"/>
      <c r="E21" s="251"/>
      <c r="F21" s="251"/>
      <c r="G21" s="253"/>
      <c r="H21" s="253"/>
      <c r="I21" s="253"/>
      <c r="J21" s="251"/>
      <c r="K21" s="251"/>
      <c r="L21" s="251"/>
      <c r="M21" s="243"/>
    </row>
    <row r="22" spans="1:17" s="23" customFormat="1" ht="15.75" customHeight="1" x14ac:dyDescent="0.2">
      <c r="A22" s="250"/>
      <c r="B22" s="251"/>
      <c r="C22" s="251"/>
      <c r="D22" s="251"/>
      <c r="E22" s="251"/>
      <c r="F22" s="251"/>
      <c r="G22" s="251"/>
      <c r="H22" s="251"/>
      <c r="I22" s="251"/>
      <c r="J22" s="251"/>
      <c r="K22" s="251"/>
      <c r="L22" s="251"/>
      <c r="M22" s="243"/>
      <c r="O22" s="240"/>
      <c r="P22" s="240"/>
      <c r="Q22" s="240"/>
    </row>
    <row r="23" spans="1:17" s="23" customFormat="1" ht="15.75" customHeight="1" x14ac:dyDescent="0.2">
      <c r="A23" s="245"/>
      <c r="B23" s="251"/>
      <c r="C23" s="251"/>
      <c r="D23" s="251"/>
      <c r="E23" s="251"/>
      <c r="F23" s="251"/>
      <c r="G23" s="251"/>
      <c r="H23" s="251"/>
      <c r="I23" s="251"/>
      <c r="J23" s="251"/>
      <c r="K23" s="251"/>
      <c r="L23" s="251"/>
      <c r="M23" s="243"/>
    </row>
    <row r="24" spans="1:17" s="23" customFormat="1" ht="15.75" customHeight="1" x14ac:dyDescent="0.2">
      <c r="A24" s="250"/>
      <c r="B24" s="251"/>
      <c r="C24" s="251"/>
      <c r="D24" s="251"/>
      <c r="E24" s="251"/>
      <c r="F24" s="251"/>
      <c r="G24" s="251"/>
      <c r="H24" s="241"/>
      <c r="I24" s="241"/>
      <c r="J24" s="251"/>
      <c r="K24" s="251"/>
      <c r="L24" s="251"/>
      <c r="M24" s="243"/>
    </row>
    <row r="25" spans="1:17" s="23" customFormat="1" ht="15.75" customHeight="1" x14ac:dyDescent="0.2">
      <c r="A25" s="250"/>
      <c r="B25" s="251"/>
      <c r="C25" s="251"/>
      <c r="D25" s="251"/>
      <c r="E25" s="251"/>
      <c r="F25" s="251"/>
      <c r="G25" s="251"/>
      <c r="H25" s="253"/>
      <c r="I25" s="253"/>
      <c r="J25" s="251"/>
      <c r="K25" s="251"/>
      <c r="L25" s="251"/>
      <c r="M25" s="243"/>
    </row>
    <row r="26" spans="1:17" s="23" customFormat="1" ht="15.75" customHeight="1" x14ac:dyDescent="0.2">
      <c r="A26" s="250"/>
      <c r="B26" s="251"/>
      <c r="C26" s="251"/>
      <c r="D26" s="251"/>
      <c r="E26" s="251"/>
      <c r="F26" s="251"/>
      <c r="G26" s="251"/>
      <c r="H26" s="253"/>
      <c r="I26" s="253"/>
      <c r="J26" s="251"/>
      <c r="K26" s="251"/>
      <c r="L26" s="251"/>
      <c r="M26" s="243"/>
    </row>
    <row r="27" spans="1:17" s="23" customFormat="1" ht="15.75" customHeight="1" x14ac:dyDescent="0.2">
      <c r="A27" s="250"/>
      <c r="B27" s="251"/>
      <c r="C27" s="251"/>
      <c r="D27" s="251"/>
      <c r="E27" s="251"/>
      <c r="F27" s="251"/>
      <c r="G27" s="251"/>
      <c r="H27" s="253"/>
      <c r="I27" s="253"/>
      <c r="J27" s="251"/>
      <c r="K27" s="251"/>
      <c r="L27" s="251"/>
      <c r="M27" s="243"/>
    </row>
    <row r="28" spans="1:17" s="23" customFormat="1" ht="15.75" customHeight="1" x14ac:dyDescent="0.2">
      <c r="A28" s="250"/>
      <c r="B28" s="251"/>
      <c r="C28" s="251"/>
      <c r="D28" s="251"/>
      <c r="E28" s="251"/>
      <c r="F28" s="251"/>
      <c r="G28" s="251"/>
      <c r="H28" s="253"/>
      <c r="I28" s="253"/>
      <c r="J28" s="251"/>
      <c r="K28" s="251"/>
      <c r="L28" s="251"/>
      <c r="M28" s="243"/>
    </row>
    <row r="29" spans="1:17" s="23" customFormat="1" ht="15.75" customHeight="1" x14ac:dyDescent="0.2">
      <c r="A29" s="250"/>
      <c r="B29" s="251"/>
      <c r="C29" s="251"/>
      <c r="D29" s="251"/>
      <c r="E29" s="251"/>
      <c r="F29" s="251"/>
      <c r="G29" s="251"/>
      <c r="H29" s="251"/>
      <c r="I29" s="251"/>
      <c r="J29" s="251"/>
      <c r="K29" s="251"/>
      <c r="L29" s="251"/>
      <c r="M29" s="243"/>
    </row>
    <row r="30" spans="1:17" s="23" customFormat="1" ht="15.75" customHeight="1" x14ac:dyDescent="0.2">
      <c r="A30" s="250"/>
      <c r="B30" s="251"/>
      <c r="C30" s="251"/>
      <c r="D30" s="251"/>
      <c r="E30" s="251"/>
      <c r="F30" s="251"/>
      <c r="G30" s="251"/>
      <c r="H30" s="241"/>
      <c r="I30" s="241"/>
      <c r="J30" s="251"/>
      <c r="K30" s="251"/>
      <c r="L30" s="251"/>
      <c r="M30" s="243"/>
    </row>
    <row r="31" spans="1:17" s="23" customFormat="1" ht="15.75" customHeight="1" x14ac:dyDescent="0.2">
      <c r="A31" s="254"/>
      <c r="B31" s="255"/>
      <c r="C31" s="255"/>
      <c r="D31" s="255"/>
      <c r="E31" s="255"/>
      <c r="F31" s="255"/>
      <c r="G31" s="255"/>
      <c r="H31" s="255"/>
      <c r="I31" s="255"/>
      <c r="J31" s="255"/>
      <c r="K31" s="255"/>
      <c r="L31" s="255"/>
      <c r="M31" s="256"/>
    </row>
  </sheetData>
  <sheetProtection algorithmName="SHA-512" hashValue="y8Z5TdaoZRfbjEmInUIkijkTSS2nSRogfDhK3jLC+Z8QHZwoSRlyblCa/9TxHrnUJP8Br6zn1EV4OzL8CgGJ4g==" saltValue="NTyduLZELD43z47Tr3sGSw==" spinCount="100000" sheet="1" objects="1" scenarios="1"/>
  <mergeCells count="3">
    <mergeCell ref="A4:M4"/>
    <mergeCell ref="A5:M5"/>
    <mergeCell ref="A6:M6"/>
  </mergeCells>
  <pageMargins left="0.59055118110236227" right="0.59055118110236227" top="0.78740157480314965" bottom="0.78740157480314965" header="0.51181102362204722" footer="0.51181102362204722"/>
  <pageSetup paperSize="9" orientation="landscape" r:id="rId1"/>
  <headerFooter alignWithMargins="0">
    <oddFooter>&amp;CBlad &amp;P van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ColWidth="10" defaultRowHeight="12.75" x14ac:dyDescent="0.2"/>
  <cols>
    <col min="1" max="1" width="41.140625" style="4" bestFit="1" customWidth="1"/>
    <col min="2" max="2" width="50.7109375" style="3" customWidth="1"/>
    <col min="3" max="3" width="50.7109375" style="4" customWidth="1"/>
    <col min="4" max="16384" width="10" style="4"/>
  </cols>
  <sheetData>
    <row r="1" spans="1:3" x14ac:dyDescent="0.2">
      <c r="B1" s="29" t="s">
        <v>182</v>
      </c>
      <c r="C1" s="30" t="s">
        <v>183</v>
      </c>
    </row>
    <row r="2" spans="1:3" x14ac:dyDescent="0.2">
      <c r="A2" s="5" t="s">
        <v>49</v>
      </c>
      <c r="B2" s="1" t="s">
        <v>208</v>
      </c>
      <c r="C2" s="1" t="s">
        <v>208</v>
      </c>
    </row>
    <row r="3" spans="1:3" x14ac:dyDescent="0.2">
      <c r="A3" s="5"/>
      <c r="B3" s="1"/>
      <c r="C3" s="1"/>
    </row>
    <row r="4" spans="1:3" x14ac:dyDescent="0.2">
      <c r="A4" s="5" t="s">
        <v>157</v>
      </c>
      <c r="B4" s="20">
        <v>2021</v>
      </c>
      <c r="C4" s="257">
        <f>jaar_subsidie</f>
        <v>2021</v>
      </c>
    </row>
    <row r="5" spans="1:3" x14ac:dyDescent="0.2">
      <c r="A5" s="5"/>
      <c r="B5" s="14"/>
      <c r="C5" s="14"/>
    </row>
    <row r="6" spans="1:3" x14ac:dyDescent="0.2">
      <c r="A6" s="13" t="s">
        <v>56</v>
      </c>
      <c r="B6" s="20" t="s">
        <v>209</v>
      </c>
      <c r="C6" s="257" t="str">
        <f>kvk</f>
        <v>??</v>
      </c>
    </row>
    <row r="7" spans="1:3" x14ac:dyDescent="0.2">
      <c r="A7" s="12"/>
      <c r="B7" s="14"/>
      <c r="C7" s="14"/>
    </row>
    <row r="8" spans="1:3" x14ac:dyDescent="0.2">
      <c r="A8" s="13" t="s">
        <v>242</v>
      </c>
      <c r="B8" s="14" t="s">
        <v>245</v>
      </c>
      <c r="C8" s="14" t="s">
        <v>204</v>
      </c>
    </row>
    <row r="9" spans="1:3" x14ac:dyDescent="0.2">
      <c r="A9" s="335" t="s">
        <v>244</v>
      </c>
      <c r="B9" s="14"/>
      <c r="C9" s="14"/>
    </row>
    <row r="10" spans="1:3" x14ac:dyDescent="0.2">
      <c r="A10" s="335"/>
      <c r="B10" s="14"/>
      <c r="C10" s="14"/>
    </row>
    <row r="11" spans="1:3" x14ac:dyDescent="0.2">
      <c r="A11" s="5" t="s">
        <v>59</v>
      </c>
      <c r="B11" s="14"/>
      <c r="C11" s="14"/>
    </row>
    <row r="12" spans="1:3" x14ac:dyDescent="0.2">
      <c r="A12" s="21" t="s">
        <v>48</v>
      </c>
      <c r="B12" s="18" t="s">
        <v>205</v>
      </c>
      <c r="C12" s="18" t="s">
        <v>205</v>
      </c>
    </row>
    <row r="13" spans="1:3" x14ac:dyDescent="0.2">
      <c r="A13" s="6" t="s">
        <v>12</v>
      </c>
      <c r="B13" s="1" t="s">
        <v>206</v>
      </c>
      <c r="C13" s="1" t="s">
        <v>206</v>
      </c>
    </row>
    <row r="14" spans="1:3" x14ac:dyDescent="0.2">
      <c r="A14" s="6" t="s">
        <v>14</v>
      </c>
      <c r="B14" s="1" t="s">
        <v>15</v>
      </c>
      <c r="C14" s="1" t="s">
        <v>15</v>
      </c>
    </row>
    <row r="15" spans="1:3" x14ac:dyDescent="0.2">
      <c r="A15" s="12"/>
      <c r="B15" s="14"/>
      <c r="C15" s="14"/>
    </row>
    <row r="16" spans="1:3" x14ac:dyDescent="0.2">
      <c r="A16" s="8" t="s">
        <v>50</v>
      </c>
      <c r="B16" s="14"/>
      <c r="C16" s="14"/>
    </row>
    <row r="17" spans="1:3" x14ac:dyDescent="0.2">
      <c r="A17" s="22" t="s">
        <v>51</v>
      </c>
      <c r="B17" s="1" t="s">
        <v>205</v>
      </c>
      <c r="C17" s="1" t="s">
        <v>205</v>
      </c>
    </row>
    <row r="18" spans="1:3" x14ac:dyDescent="0.2">
      <c r="A18" s="23" t="s">
        <v>12</v>
      </c>
      <c r="B18" s="1" t="s">
        <v>206</v>
      </c>
      <c r="C18" s="1" t="s">
        <v>206</v>
      </c>
    </row>
    <row r="19" spans="1:3" x14ac:dyDescent="0.2">
      <c r="A19" s="23" t="s">
        <v>14</v>
      </c>
      <c r="B19" s="2" t="s">
        <v>15</v>
      </c>
      <c r="C19" s="2" t="s">
        <v>15</v>
      </c>
    </row>
    <row r="20" spans="1:3" x14ac:dyDescent="0.2">
      <c r="A20" s="23" t="s">
        <v>21</v>
      </c>
      <c r="B20" s="1" t="s">
        <v>210</v>
      </c>
      <c r="C20" s="1" t="s">
        <v>210</v>
      </c>
    </row>
    <row r="21" spans="1:3" x14ac:dyDescent="0.2">
      <c r="A21" s="22" t="s">
        <v>52</v>
      </c>
      <c r="B21" s="37" t="s">
        <v>211</v>
      </c>
      <c r="C21" s="37" t="s">
        <v>211</v>
      </c>
    </row>
    <row r="22" spans="1:3" x14ac:dyDescent="0.2">
      <c r="A22" s="12"/>
      <c r="B22" s="14"/>
      <c r="C22" s="14"/>
    </row>
    <row r="23" spans="1:3" x14ac:dyDescent="0.2">
      <c r="A23" s="8" t="s">
        <v>53</v>
      </c>
      <c r="B23" s="14"/>
      <c r="C23" s="14"/>
    </row>
    <row r="24" spans="1:3" x14ac:dyDescent="0.2">
      <c r="A24" s="9" t="s">
        <v>54</v>
      </c>
      <c r="B24" s="14" t="s">
        <v>212</v>
      </c>
      <c r="C24" s="14" t="s">
        <v>213</v>
      </c>
    </row>
    <row r="25" spans="1:3" x14ac:dyDescent="0.2">
      <c r="A25" s="9" t="s">
        <v>55</v>
      </c>
      <c r="B25" s="18" t="s">
        <v>205</v>
      </c>
      <c r="C25" s="18" t="s">
        <v>205</v>
      </c>
    </row>
    <row r="26" spans="1:3" x14ac:dyDescent="0.2">
      <c r="A26" s="9" t="s">
        <v>21</v>
      </c>
      <c r="B26" s="18" t="s">
        <v>210</v>
      </c>
      <c r="C26" s="18" t="s">
        <v>210</v>
      </c>
    </row>
    <row r="27" spans="1:3" x14ac:dyDescent="0.2">
      <c r="A27" s="9" t="s">
        <v>22</v>
      </c>
      <c r="B27" s="37" t="s">
        <v>214</v>
      </c>
      <c r="C27" s="37" t="s">
        <v>214</v>
      </c>
    </row>
    <row r="28" spans="1:3" x14ac:dyDescent="0.2">
      <c r="A28" s="9"/>
      <c r="B28" s="14"/>
      <c r="C28" s="14"/>
    </row>
    <row r="29" spans="1:3" x14ac:dyDescent="0.2">
      <c r="A29" s="10" t="s">
        <v>57</v>
      </c>
      <c r="B29" s="14"/>
      <c r="C29" s="14"/>
    </row>
    <row r="30" spans="1:3" x14ac:dyDescent="0.2">
      <c r="A30" s="9" t="s">
        <v>58</v>
      </c>
      <c r="B30" s="25" t="s">
        <v>204</v>
      </c>
      <c r="C30" s="25" t="s">
        <v>204</v>
      </c>
    </row>
    <row r="31" spans="1:3" x14ac:dyDescent="0.2">
      <c r="A31" s="266" t="s">
        <v>19</v>
      </c>
      <c r="B31" s="2" t="s">
        <v>215</v>
      </c>
      <c r="C31" s="2" t="s">
        <v>215</v>
      </c>
    </row>
    <row r="32" spans="1:3" x14ac:dyDescent="0.2">
      <c r="A32" s="7"/>
      <c r="B32" s="2"/>
      <c r="C32" s="2"/>
    </row>
    <row r="33" spans="1:3" x14ac:dyDescent="0.2">
      <c r="A33" s="13" t="s">
        <v>72</v>
      </c>
      <c r="B33" s="14"/>
      <c r="C33" s="14"/>
    </row>
    <row r="34" spans="1:3" x14ac:dyDescent="0.2">
      <c r="A34" s="15" t="s">
        <v>16</v>
      </c>
      <c r="B34" s="14"/>
      <c r="C34" s="14"/>
    </row>
    <row r="35" spans="1:3" x14ac:dyDescent="0.2">
      <c r="A35" s="17" t="s">
        <v>70</v>
      </c>
      <c r="B35" s="14" t="s">
        <v>16</v>
      </c>
      <c r="C35" s="14" t="s">
        <v>16</v>
      </c>
    </row>
    <row r="36" spans="1:3" x14ac:dyDescent="0.2">
      <c r="A36" s="19" t="s">
        <v>66</v>
      </c>
      <c r="B36" s="18" t="s">
        <v>205</v>
      </c>
      <c r="C36" s="18" t="s">
        <v>205</v>
      </c>
    </row>
    <row r="37" spans="1:3" x14ac:dyDescent="0.2">
      <c r="A37" s="19" t="s">
        <v>67</v>
      </c>
      <c r="B37" s="18" t="s">
        <v>206</v>
      </c>
      <c r="C37" s="18" t="s">
        <v>206</v>
      </c>
    </row>
    <row r="38" spans="1:3" x14ac:dyDescent="0.2">
      <c r="A38" s="17" t="s">
        <v>71</v>
      </c>
      <c r="B38" s="18"/>
      <c r="C38" s="18"/>
    </row>
    <row r="39" spans="1:3" x14ac:dyDescent="0.2">
      <c r="A39" s="12"/>
      <c r="B39" s="14"/>
      <c r="C39" s="14"/>
    </row>
    <row r="40" spans="1:3" x14ac:dyDescent="0.2">
      <c r="A40" s="15" t="s">
        <v>62</v>
      </c>
      <c r="B40" s="14"/>
      <c r="C40" s="14"/>
    </row>
    <row r="41" spans="1:3" x14ac:dyDescent="0.2">
      <c r="A41" s="17" t="str">
        <f>+A35</f>
        <v>Naam</v>
      </c>
      <c r="B41" s="14" t="s">
        <v>207</v>
      </c>
      <c r="C41" s="14" t="s">
        <v>62</v>
      </c>
    </row>
    <row r="42" spans="1:3" x14ac:dyDescent="0.2">
      <c r="A42" s="17" t="str">
        <f>+A36</f>
        <v>Adres</v>
      </c>
      <c r="B42" s="18" t="s">
        <v>205</v>
      </c>
      <c r="C42" s="18" t="s">
        <v>205</v>
      </c>
    </row>
    <row r="43" spans="1:3" x14ac:dyDescent="0.2">
      <c r="A43" s="17" t="str">
        <f t="shared" ref="A43:A44" si="0">+A37</f>
        <v>Postcode</v>
      </c>
      <c r="B43" s="18" t="s">
        <v>206</v>
      </c>
      <c r="C43" s="18" t="s">
        <v>206</v>
      </c>
    </row>
    <row r="44" spans="1:3" x14ac:dyDescent="0.2">
      <c r="A44" s="17" t="str">
        <f t="shared" si="0"/>
        <v>Woonplaats</v>
      </c>
      <c r="B44" s="18"/>
      <c r="C44" s="18"/>
    </row>
    <row r="45" spans="1:3" x14ac:dyDescent="0.2">
      <c r="A45" s="12"/>
      <c r="B45" s="14"/>
      <c r="C45" s="14"/>
    </row>
    <row r="46" spans="1:3" x14ac:dyDescent="0.2">
      <c r="A46" s="15" t="s">
        <v>17</v>
      </c>
      <c r="B46" s="14"/>
      <c r="C46" s="14"/>
    </row>
    <row r="47" spans="1:3" x14ac:dyDescent="0.2">
      <c r="A47" s="17" t="str">
        <f>+A41</f>
        <v>Naam</v>
      </c>
      <c r="B47" s="14" t="s">
        <v>17</v>
      </c>
      <c r="C47" s="14" t="s">
        <v>17</v>
      </c>
    </row>
    <row r="48" spans="1:3" x14ac:dyDescent="0.2">
      <c r="A48" s="17" t="str">
        <f>+A42</f>
        <v>Adres</v>
      </c>
      <c r="B48" s="18" t="s">
        <v>205</v>
      </c>
      <c r="C48" s="18" t="s">
        <v>205</v>
      </c>
    </row>
    <row r="49" spans="1:3" x14ac:dyDescent="0.2">
      <c r="A49" s="17" t="str">
        <f>+A43</f>
        <v>Postcode</v>
      </c>
      <c r="B49" s="18" t="s">
        <v>206</v>
      </c>
      <c r="C49" s="18" t="s">
        <v>206</v>
      </c>
    </row>
    <row r="50" spans="1:3" x14ac:dyDescent="0.2">
      <c r="A50" s="17" t="str">
        <f t="shared" ref="A50" si="1">+A44</f>
        <v>Woonplaats</v>
      </c>
      <c r="B50" s="18"/>
      <c r="C50" s="18"/>
    </row>
    <row r="51" spans="1:3" x14ac:dyDescent="0.2">
      <c r="A51" s="12"/>
      <c r="B51" s="14"/>
      <c r="C51" s="14"/>
    </row>
    <row r="52" spans="1:3" x14ac:dyDescent="0.2">
      <c r="A52" s="13" t="s">
        <v>185</v>
      </c>
      <c r="B52" s="16">
        <v>43708</v>
      </c>
      <c r="C52" s="16">
        <v>43921</v>
      </c>
    </row>
    <row r="53" spans="1:3" x14ac:dyDescent="0.2">
      <c r="A53" s="12"/>
      <c r="B53" s="24"/>
      <c r="C53" s="16"/>
    </row>
    <row r="54" spans="1:3" x14ac:dyDescent="0.2">
      <c r="A54" s="13" t="s">
        <v>184</v>
      </c>
      <c r="B54" s="16">
        <v>43708</v>
      </c>
      <c r="C54" s="16">
        <v>43921</v>
      </c>
    </row>
  </sheetData>
  <sheetProtection algorithmName="SHA-512" hashValue="fV1lrREG3jYTTQOyP+h2YlnIQ8qiTgVwPrsu6HfFAre82dgtOVlnlyX5YMZE4Pzkm5wB7zLD944TPXIDAsiDgA==" saltValue="A3P/4QF3aRRKUssuRC+V8g==" spinCount="100000" sheet="1" objects="1" scenarios="1"/>
  <hyperlinks>
    <hyperlink ref="B21" r:id="rId1" display="info@" xr:uid="{00000000-0004-0000-0100-000000000000}"/>
  </hyperlinks>
  <pageMargins left="0.59055118110236227" right="0.59055118110236227" top="0.78740157480314965" bottom="0.78740157480314965" header="0.51181102362204722" footer="0.51181102362204722"/>
  <pageSetup paperSize="9" orientation="portrait" r:id="rId2"/>
  <headerFooter alignWithMargins="0">
    <oddFooter>&amp;LBestand: &amp;F
Tabblad: &amp;A&amp;CGeprint: &amp;D&amp;RBlad &amp;P van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showGridLines="0" workbookViewId="0">
      <pane ySplit="7" topLeftCell="A19" activePane="bottomLeft" state="frozen"/>
      <selection activeCell="A5" sqref="A5:B7"/>
      <selection pane="bottomLeft" activeCell="C43" sqref="C43"/>
    </sheetView>
  </sheetViews>
  <sheetFormatPr defaultColWidth="9.140625" defaultRowHeight="12.75" x14ac:dyDescent="0.2"/>
  <cols>
    <col min="1" max="1" width="19.7109375" style="70" customWidth="1"/>
    <col min="2" max="2" width="3.7109375" style="70" customWidth="1"/>
    <col min="3" max="3" width="37.7109375" style="70" customWidth="1"/>
    <col min="4" max="4" width="3.7109375" style="70" customWidth="1"/>
    <col min="5" max="5" width="10.7109375" style="70" customWidth="1"/>
    <col min="6" max="6" width="20.7109375" style="70" customWidth="1"/>
    <col min="7" max="7" width="11.42578125" style="70" customWidth="1"/>
    <col min="8" max="8" width="9.140625" style="70"/>
    <col min="9" max="9" width="10.7109375" style="70" bestFit="1" customWidth="1"/>
    <col min="10" max="10" width="9.140625" style="70"/>
    <col min="11" max="13" width="13.7109375" style="70" customWidth="1"/>
    <col min="14" max="16384" width="9.140625" style="70"/>
  </cols>
  <sheetData>
    <row r="1" spans="1:13" x14ac:dyDescent="0.2">
      <c r="A1" s="31" t="str">
        <f>naam_organisatie_aanvraag</f>
        <v>Stichting Voorbeeld</v>
      </c>
    </row>
    <row r="2" spans="1:13" x14ac:dyDescent="0.2">
      <c r="A2" s="31" t="str">
        <f>straat_nr_gevestigd_aanvraag</f>
        <v>???</v>
      </c>
      <c r="M2" s="324"/>
    </row>
    <row r="3" spans="1:13" x14ac:dyDescent="0.2">
      <c r="A3" s="31" t="str">
        <f>postcode_gevestigd_aanvraag&amp;" "&amp;plaats_gevestigd_aanvraag</f>
        <v>???? ?? Alkmaar</v>
      </c>
    </row>
    <row r="5" spans="1:13" ht="15" customHeight="1" x14ac:dyDescent="0.2">
      <c r="A5" s="364"/>
      <c r="B5" s="365"/>
      <c r="C5" s="365"/>
      <c r="D5" s="365"/>
      <c r="E5" s="365"/>
      <c r="F5" s="365"/>
      <c r="G5" s="365"/>
      <c r="H5" s="365"/>
      <c r="I5" s="365"/>
      <c r="J5" s="365"/>
      <c r="K5" s="365"/>
      <c r="L5" s="366"/>
    </row>
    <row r="6" spans="1:13" ht="15" customHeight="1" x14ac:dyDescent="0.2">
      <c r="A6" s="354" t="str">
        <f>"AANVRAAG SUBSIDIE "&amp;jaar_subsidie</f>
        <v>AANVRAAG SUBSIDIE 2021</v>
      </c>
      <c r="B6" s="355"/>
      <c r="C6" s="355"/>
      <c r="D6" s="355"/>
      <c r="E6" s="355"/>
      <c r="F6" s="355"/>
      <c r="G6" s="355"/>
      <c r="H6" s="355"/>
      <c r="I6" s="355"/>
      <c r="J6" s="355"/>
      <c r="K6" s="355"/>
      <c r="L6" s="356"/>
    </row>
    <row r="7" spans="1:13" ht="15" customHeight="1" x14ac:dyDescent="0.2">
      <c r="A7" s="367"/>
      <c r="B7" s="368"/>
      <c r="C7" s="368"/>
      <c r="D7" s="368"/>
      <c r="E7" s="368"/>
      <c r="F7" s="368"/>
      <c r="G7" s="368"/>
      <c r="H7" s="368"/>
      <c r="I7" s="368"/>
      <c r="J7" s="368"/>
      <c r="K7" s="368"/>
      <c r="L7" s="369"/>
    </row>
    <row r="8" spans="1:13" ht="15" customHeight="1" x14ac:dyDescent="0.2">
      <c r="A8" s="370" t="str">
        <f>"Vóór 1 september "&amp;jaar_subsidie-1&amp; " indienen bij: Gemeente Alkmaar, t.a.v. Subsidiebureau, Postbus 53, 1800 BC  Alkmaar"</f>
        <v>Vóór 1 september 2020 indienen bij: Gemeente Alkmaar, t.a.v. Subsidiebureau, Postbus 53, 1800 BC  Alkmaar</v>
      </c>
      <c r="B8" s="371"/>
      <c r="C8" s="371"/>
      <c r="D8" s="371"/>
      <c r="E8" s="371"/>
      <c r="F8" s="371"/>
      <c r="G8" s="371"/>
      <c r="H8" s="371"/>
      <c r="I8" s="371"/>
      <c r="J8" s="371"/>
      <c r="K8" s="371"/>
      <c r="L8" s="372"/>
      <c r="M8" s="323" t="s">
        <v>136</v>
      </c>
    </row>
    <row r="9" spans="1:13" ht="15" customHeight="1" x14ac:dyDescent="0.2">
      <c r="A9" s="373" t="s">
        <v>219</v>
      </c>
      <c r="B9" s="374"/>
      <c r="C9" s="374"/>
      <c r="D9" s="374"/>
      <c r="E9" s="374"/>
      <c r="F9" s="374"/>
      <c r="G9" s="374"/>
      <c r="H9" s="374"/>
      <c r="I9" s="374"/>
      <c r="J9" s="374"/>
      <c r="K9" s="374"/>
      <c r="L9" s="375"/>
    </row>
    <row r="10" spans="1:13" ht="13.9" customHeight="1" x14ac:dyDescent="0.2">
      <c r="A10" s="348"/>
      <c r="B10" s="349"/>
      <c r="C10" s="349"/>
      <c r="D10" s="349"/>
      <c r="E10" s="349"/>
      <c r="F10" s="349"/>
      <c r="G10" s="349"/>
      <c r="H10" s="349"/>
      <c r="I10" s="349"/>
      <c r="J10" s="349"/>
      <c r="K10" s="349"/>
      <c r="L10" s="350"/>
    </row>
    <row r="11" spans="1:13" ht="13.9" customHeight="1" x14ac:dyDescent="0.2">
      <c r="A11" s="116" t="s">
        <v>11</v>
      </c>
      <c r="B11" s="23" t="str">
        <f>naam_organisatie_aanvraag</f>
        <v>Stichting Voorbeeld</v>
      </c>
      <c r="C11" s="23"/>
      <c r="D11" s="71"/>
      <c r="E11" s="71"/>
      <c r="F11" s="7"/>
      <c r="G11" s="6" t="s">
        <v>12</v>
      </c>
      <c r="H11" s="23" t="str">
        <f>postcode_gevestigd_aanvraag</f>
        <v>???? ??</v>
      </c>
      <c r="I11" s="72"/>
      <c r="J11" s="72"/>
      <c r="K11" s="72"/>
      <c r="L11" s="117"/>
      <c r="M11" s="221"/>
    </row>
    <row r="12" spans="1:13" ht="13.9" customHeight="1" x14ac:dyDescent="0.2">
      <c r="A12" s="116" t="s">
        <v>13</v>
      </c>
      <c r="B12" s="23" t="str">
        <f>straat_nr_gevestigd_aanvraag</f>
        <v>???</v>
      </c>
      <c r="C12" s="23"/>
      <c r="D12" s="7"/>
      <c r="E12" s="7"/>
      <c r="F12" s="7"/>
      <c r="G12" s="6" t="s">
        <v>14</v>
      </c>
      <c r="H12" s="23" t="str">
        <f>plaats_gevestigd_aanvraag</f>
        <v>Alkmaar</v>
      </c>
      <c r="I12" s="73"/>
      <c r="J12" s="73"/>
      <c r="K12" s="73"/>
      <c r="L12" s="118"/>
      <c r="M12" s="221"/>
    </row>
    <row r="13" spans="1:13" ht="13.9" customHeight="1" x14ac:dyDescent="0.2">
      <c r="A13" s="345"/>
      <c r="B13" s="346"/>
      <c r="C13" s="346"/>
      <c r="D13" s="346"/>
      <c r="E13" s="346"/>
      <c r="F13" s="346"/>
      <c r="G13" s="346"/>
      <c r="H13" s="346"/>
      <c r="I13" s="346"/>
      <c r="J13" s="346"/>
      <c r="K13" s="346"/>
      <c r="L13" s="347"/>
      <c r="M13" s="221"/>
    </row>
    <row r="14" spans="1:13" ht="13.9" customHeight="1" x14ac:dyDescent="0.2">
      <c r="A14" s="225" t="str">
        <f>"Het bestuur van bovengenoemde organisatie verzoekt hiermede in aanmerking te komen voor een subsidie voor het boekjaar "&amp;jaar_subsidie</f>
        <v>Het bestuur van bovengenoemde organisatie verzoekt hiermede in aanmerking te komen voor een subsidie voor het boekjaar 2021</v>
      </c>
      <c r="B14" s="222"/>
      <c r="C14" s="222"/>
      <c r="D14" s="222"/>
      <c r="E14" s="222"/>
      <c r="F14" s="222"/>
      <c r="G14" s="222"/>
      <c r="H14" s="222"/>
      <c r="I14" s="223"/>
      <c r="J14" s="222"/>
      <c r="K14" s="23"/>
      <c r="L14" s="226"/>
    </row>
    <row r="15" spans="1:13" ht="13.9" customHeight="1" x14ac:dyDescent="0.2">
      <c r="A15" s="348"/>
      <c r="B15" s="349"/>
      <c r="C15" s="349"/>
      <c r="D15" s="349"/>
      <c r="E15" s="349"/>
      <c r="F15" s="349"/>
      <c r="G15" s="349"/>
      <c r="H15" s="349"/>
      <c r="I15" s="349"/>
      <c r="J15" s="349"/>
      <c r="K15" s="349"/>
      <c r="L15" s="350"/>
    </row>
    <row r="16" spans="1:13" ht="15" customHeight="1" x14ac:dyDescent="0.2">
      <c r="A16" s="110" t="s">
        <v>64</v>
      </c>
      <c r="B16" s="351" t="s">
        <v>65</v>
      </c>
      <c r="C16" s="358"/>
      <c r="D16" s="351" t="s">
        <v>66</v>
      </c>
      <c r="E16" s="357"/>
      <c r="F16" s="358"/>
      <c r="G16" s="110" t="s">
        <v>67</v>
      </c>
      <c r="H16" s="351" t="s">
        <v>68</v>
      </c>
      <c r="I16" s="358"/>
      <c r="J16" s="351" t="s">
        <v>69</v>
      </c>
      <c r="K16" s="352"/>
      <c r="L16" s="353"/>
    </row>
    <row r="17" spans="1:12" ht="30" customHeight="1" x14ac:dyDescent="0.2">
      <c r="A17" s="124" t="s">
        <v>16</v>
      </c>
      <c r="B17" s="343" t="str">
        <f>naam_voorzitter_aanvraag</f>
        <v>Voorzitter</v>
      </c>
      <c r="C17" s="344"/>
      <c r="D17" s="361" t="str">
        <f>adres_voorzitter_aanvraag</f>
        <v>???</v>
      </c>
      <c r="E17" s="362"/>
      <c r="F17" s="363"/>
      <c r="G17" s="113" t="str">
        <f>postcode_voorzitter_aanvraag</f>
        <v>???? ??</v>
      </c>
      <c r="H17" s="343">
        <f>plaats_voorzitter_aanvraag</f>
        <v>0</v>
      </c>
      <c r="I17" s="344"/>
      <c r="J17" s="359"/>
      <c r="K17" s="359"/>
      <c r="L17" s="360"/>
    </row>
    <row r="18" spans="1:12" ht="30" customHeight="1" x14ac:dyDescent="0.2">
      <c r="A18" s="124" t="s">
        <v>62</v>
      </c>
      <c r="B18" s="343" t="str">
        <f>naam_secretaris_aanvraag</f>
        <v>Secvretaris</v>
      </c>
      <c r="C18" s="344"/>
      <c r="D18" s="361" t="str">
        <f>adres_secretaris_aanvraag</f>
        <v>???</v>
      </c>
      <c r="E18" s="362"/>
      <c r="F18" s="363"/>
      <c r="G18" s="113" t="str">
        <f>postcode_secretaris_aanvraag</f>
        <v>???? ??</v>
      </c>
      <c r="H18" s="343">
        <f>plaats_secretaris_aanvraag</f>
        <v>0</v>
      </c>
      <c r="I18" s="344"/>
      <c r="J18" s="376"/>
      <c r="K18" s="376"/>
      <c r="L18" s="377"/>
    </row>
    <row r="19" spans="1:12" ht="30" customHeight="1" x14ac:dyDescent="0.2">
      <c r="A19" s="124" t="s">
        <v>63</v>
      </c>
      <c r="B19" s="343" t="str">
        <f>naam_penningmeester_aanvraag</f>
        <v>Penningmeester</v>
      </c>
      <c r="C19" s="344"/>
      <c r="D19" s="361" t="str">
        <f>adres_penningmeester_aanvraag</f>
        <v>???</v>
      </c>
      <c r="E19" s="362"/>
      <c r="F19" s="363"/>
      <c r="G19" s="113" t="str">
        <f>postcode_penningmeester_aanvraag</f>
        <v>???? ??</v>
      </c>
      <c r="H19" s="343">
        <f>plaats_penningmeester_aanvraag</f>
        <v>0</v>
      </c>
      <c r="I19" s="378"/>
      <c r="J19" s="379"/>
      <c r="K19" s="379"/>
      <c r="L19" s="380"/>
    </row>
    <row r="20" spans="1:12" ht="13.9" customHeight="1" x14ac:dyDescent="0.2">
      <c r="A20" s="381" t="s">
        <v>18</v>
      </c>
      <c r="B20" s="382"/>
      <c r="C20" s="382"/>
      <c r="D20" s="382"/>
      <c r="E20" s="382"/>
      <c r="F20" s="382"/>
      <c r="G20" s="383" t="s">
        <v>60</v>
      </c>
      <c r="H20" s="383"/>
      <c r="I20" s="384" t="str">
        <f>iban_aanvraag</f>
        <v>NL</v>
      </c>
      <c r="J20" s="385"/>
      <c r="K20" s="385"/>
      <c r="L20" s="386"/>
    </row>
    <row r="21" spans="1:12" ht="13.9" customHeight="1" x14ac:dyDescent="0.2">
      <c r="A21" s="125" t="s">
        <v>13</v>
      </c>
      <c r="B21" s="23" t="str">
        <f>straat_nr_correspondentie_aanvraag</f>
        <v>???</v>
      </c>
      <c r="C21" s="23"/>
      <c r="D21" s="11"/>
      <c r="E21" s="11"/>
      <c r="F21" s="11"/>
      <c r="G21" s="388" t="s">
        <v>19</v>
      </c>
      <c r="H21" s="388"/>
      <c r="I21" s="388" t="str">
        <f>tenaamstelling_aanvraag</f>
        <v>Stichting voorbeeld</v>
      </c>
      <c r="J21" s="388"/>
      <c r="K21" s="388"/>
      <c r="L21" s="389"/>
    </row>
    <row r="22" spans="1:12" ht="13.9" customHeight="1" x14ac:dyDescent="0.2">
      <c r="A22" s="125" t="s">
        <v>12</v>
      </c>
      <c r="B22" s="23" t="str">
        <f>postcode_correspondentie_aanvraag</f>
        <v>???? ??</v>
      </c>
      <c r="C22" s="23"/>
      <c r="D22" s="7"/>
      <c r="E22" s="7"/>
      <c r="F22" s="7"/>
      <c r="G22" s="7" t="s">
        <v>61</v>
      </c>
      <c r="H22" s="7"/>
      <c r="I22" s="7" t="str">
        <f>kvk</f>
        <v>??</v>
      </c>
      <c r="J22" s="7"/>
      <c r="K22" s="7"/>
      <c r="L22" s="126"/>
    </row>
    <row r="23" spans="1:12" ht="13.9" customHeight="1" x14ac:dyDescent="0.2">
      <c r="A23" s="125" t="s">
        <v>14</v>
      </c>
      <c r="B23" s="23" t="str">
        <f>plaats_correspondentie_aanvraag</f>
        <v>Alkmaar</v>
      </c>
      <c r="C23" s="23"/>
      <c r="D23" s="73"/>
      <c r="E23" s="73"/>
      <c r="F23" s="73"/>
      <c r="G23" s="9" t="s">
        <v>20</v>
      </c>
      <c r="H23" s="9"/>
      <c r="I23" s="388" t="str">
        <f>naam_contactpersoon_aanvraag</f>
        <v>Contactpersoon aanvraag</v>
      </c>
      <c r="J23" s="388"/>
      <c r="K23" s="388"/>
      <c r="L23" s="389"/>
    </row>
    <row r="24" spans="1:12" ht="13.9" customHeight="1" x14ac:dyDescent="0.2">
      <c r="A24" s="125" t="s">
        <v>21</v>
      </c>
      <c r="B24" s="23" t="str">
        <f>telefoonummer_algemeen_aanvraag</f>
        <v>072-</v>
      </c>
      <c r="C24" s="23"/>
      <c r="D24" s="79"/>
      <c r="E24" s="79"/>
      <c r="F24" s="79"/>
      <c r="G24" s="9" t="s">
        <v>21</v>
      </c>
      <c r="H24" s="9"/>
      <c r="I24" s="388" t="str">
        <f>telefoon_contactpersoon_aanvraag</f>
        <v>072-</v>
      </c>
      <c r="J24" s="388"/>
      <c r="K24" s="388"/>
      <c r="L24" s="389"/>
    </row>
    <row r="25" spans="1:12" ht="13.9" customHeight="1" x14ac:dyDescent="0.2">
      <c r="A25" s="125" t="s">
        <v>22</v>
      </c>
      <c r="B25" s="23" t="str">
        <f>emailadres_algemeen_aanvraag</f>
        <v>Info@???</v>
      </c>
      <c r="C25" s="23"/>
      <c r="D25" s="80"/>
      <c r="E25" s="80"/>
      <c r="F25" s="79"/>
      <c r="G25" s="9" t="s">
        <v>22</v>
      </c>
      <c r="H25" s="9"/>
      <c r="I25" s="390" t="str">
        <f>emailadres_contactpersoon_aanvraag</f>
        <v>contact@</v>
      </c>
      <c r="J25" s="391"/>
      <c r="K25" s="391"/>
      <c r="L25" s="392"/>
    </row>
    <row r="26" spans="1:12" ht="13.9" customHeight="1" x14ac:dyDescent="0.2">
      <c r="A26" s="125"/>
      <c r="B26" s="23"/>
      <c r="C26" s="23"/>
      <c r="D26" s="80"/>
      <c r="E26" s="80"/>
      <c r="F26" s="79"/>
      <c r="G26" s="9" t="s">
        <v>243</v>
      </c>
      <c r="H26" s="9"/>
      <c r="I26" s="396" t="str">
        <f>BTW_nummer_aanvraag</f>
        <v>NL1234</v>
      </c>
      <c r="J26" s="396"/>
      <c r="K26" s="396"/>
      <c r="L26" s="397"/>
    </row>
    <row r="27" spans="1:12" ht="13.9" customHeight="1" x14ac:dyDescent="0.2">
      <c r="A27" s="393" t="s">
        <v>23</v>
      </c>
      <c r="B27" s="394"/>
      <c r="C27" s="394"/>
      <c r="D27" s="394"/>
      <c r="E27" s="394"/>
      <c r="F27" s="394"/>
      <c r="G27" s="394"/>
      <c r="H27" s="394"/>
      <c r="I27" s="394"/>
      <c r="J27" s="394"/>
      <c r="K27" s="394"/>
      <c r="L27" s="395"/>
    </row>
    <row r="28" spans="1:12" ht="13.9" customHeight="1" x14ac:dyDescent="0.2">
      <c r="A28" s="387" t="s">
        <v>171</v>
      </c>
      <c r="B28" s="388"/>
      <c r="C28" s="388"/>
      <c r="D28" s="388"/>
      <c r="E28" s="388"/>
      <c r="F28" s="388"/>
      <c r="G28" s="388"/>
      <c r="H28" s="388"/>
      <c r="I28" s="388"/>
      <c r="J28" s="388"/>
      <c r="K28" s="388"/>
      <c r="L28" s="389"/>
    </row>
    <row r="29" spans="1:12" ht="13.9" customHeight="1" x14ac:dyDescent="0.2">
      <c r="A29" s="404"/>
      <c r="B29" s="405"/>
      <c r="C29" s="405"/>
      <c r="D29" s="405"/>
      <c r="E29" s="405"/>
      <c r="F29" s="405"/>
      <c r="G29" s="405"/>
      <c r="H29" s="405"/>
      <c r="I29" s="405"/>
      <c r="J29" s="405"/>
      <c r="K29" s="405"/>
      <c r="L29" s="406"/>
    </row>
    <row r="30" spans="1:12" ht="13.9" customHeight="1" x14ac:dyDescent="0.2">
      <c r="A30" s="336" t="str">
        <f>"Alle bedragen zijn "&amp;IF(LEN(I26)&lt;5,"INCLUSIEF","EXCLUSIEF")&amp;" BTW!"</f>
        <v>Alle bedragen zijn EXCLUSIEF BTW!</v>
      </c>
      <c r="B30" s="333"/>
      <c r="C30" s="333"/>
      <c r="D30" s="333"/>
      <c r="E30" s="333"/>
      <c r="F30" s="333"/>
      <c r="G30" s="333"/>
      <c r="H30" s="333"/>
      <c r="I30" s="333"/>
      <c r="J30" s="333"/>
      <c r="K30" s="333"/>
      <c r="L30" s="334"/>
    </row>
    <row r="31" spans="1:12" ht="13.9" customHeight="1" x14ac:dyDescent="0.2">
      <c r="A31" s="130" t="s">
        <v>24</v>
      </c>
      <c r="B31" s="11">
        <v>1</v>
      </c>
      <c r="C31" s="11" t="s">
        <v>4</v>
      </c>
      <c r="D31" s="11" t="s">
        <v>45</v>
      </c>
      <c r="E31" s="82">
        <f>'A - Exploitatie'!D9-'A - Exploitatie'!E9</f>
        <v>0</v>
      </c>
      <c r="F31" s="23"/>
      <c r="G31" s="128"/>
      <c r="H31" s="114"/>
      <c r="I31" s="114"/>
      <c r="J31" s="114"/>
      <c r="K31" s="114"/>
      <c r="L31" s="129"/>
    </row>
    <row r="32" spans="1:12" ht="13.9" customHeight="1" x14ac:dyDescent="0.2">
      <c r="A32" s="130" t="str">
        <f>"subsidie "&amp;F6&amp;":"</f>
        <v>subsidie :</v>
      </c>
      <c r="B32" s="11">
        <v>2</v>
      </c>
      <c r="C32" s="11" t="s">
        <v>40</v>
      </c>
      <c r="D32" s="11" t="s">
        <v>45</v>
      </c>
      <c r="E32" s="82">
        <f>'A - Exploitatie'!D10-'A - Exploitatie'!E10</f>
        <v>0</v>
      </c>
      <c r="F32" s="23"/>
      <c r="G32" s="119"/>
      <c r="H32" s="11"/>
      <c r="I32" s="11"/>
      <c r="J32" s="11"/>
      <c r="K32" s="11"/>
      <c r="L32" s="127"/>
    </row>
    <row r="33" spans="1:13" ht="13.9" customHeight="1" x14ac:dyDescent="0.2">
      <c r="A33" s="119"/>
      <c r="B33" s="11">
        <v>3</v>
      </c>
      <c r="C33" s="11" t="s">
        <v>5</v>
      </c>
      <c r="D33" s="11" t="s">
        <v>45</v>
      </c>
      <c r="E33" s="82">
        <f>'A - Exploitatie'!D11-'A - Exploitatie'!E11</f>
        <v>0</v>
      </c>
      <c r="F33" s="23"/>
      <c r="G33" s="119"/>
      <c r="H33" s="11"/>
      <c r="I33" s="11"/>
      <c r="J33" s="11"/>
      <c r="K33" s="11"/>
      <c r="L33" s="127"/>
    </row>
    <row r="34" spans="1:13" ht="13.9" customHeight="1" x14ac:dyDescent="0.2">
      <c r="A34" s="119"/>
      <c r="B34" s="11">
        <v>4</v>
      </c>
      <c r="C34" s="11" t="s">
        <v>41</v>
      </c>
      <c r="D34" s="11" t="s">
        <v>45</v>
      </c>
      <c r="E34" s="82">
        <f>'A - Exploitatie'!D12-'A - Exploitatie'!E12</f>
        <v>0</v>
      </c>
      <c r="F34" s="23"/>
      <c r="G34" s="119"/>
      <c r="H34" s="11"/>
      <c r="I34" s="11"/>
      <c r="J34" s="11"/>
      <c r="K34" s="11"/>
      <c r="L34" s="127"/>
    </row>
    <row r="35" spans="1:13" ht="13.9" customHeight="1" x14ac:dyDescent="0.2">
      <c r="A35" s="119"/>
      <c r="B35" s="11">
        <v>5</v>
      </c>
      <c r="C35" s="11" t="s">
        <v>42</v>
      </c>
      <c r="D35" s="11" t="s">
        <v>45</v>
      </c>
      <c r="E35" s="82">
        <f>'A - Exploitatie'!D13-'A - Exploitatie'!E13</f>
        <v>0</v>
      </c>
      <c r="F35" s="23"/>
      <c r="G35" s="119"/>
      <c r="H35" s="11"/>
      <c r="I35" s="11"/>
      <c r="J35" s="11"/>
      <c r="K35" s="11"/>
      <c r="L35" s="127"/>
    </row>
    <row r="36" spans="1:13" ht="13.9" customHeight="1" x14ac:dyDescent="0.2">
      <c r="A36" s="119"/>
      <c r="B36" s="11">
        <v>6</v>
      </c>
      <c r="C36" s="11" t="s">
        <v>26</v>
      </c>
      <c r="D36" s="11" t="s">
        <v>45</v>
      </c>
      <c r="E36" s="82">
        <f>'A - Exploitatie'!D14-'A - Exploitatie'!E14</f>
        <v>0</v>
      </c>
      <c r="F36" s="23"/>
      <c r="G36" s="224"/>
      <c r="H36" s="81"/>
      <c r="I36" s="81"/>
      <c r="J36" s="81"/>
      <c r="K36" s="81"/>
      <c r="L36" s="131"/>
    </row>
    <row r="37" spans="1:13" ht="13.9" customHeight="1" x14ac:dyDescent="0.2">
      <c r="A37" s="125"/>
      <c r="B37" s="11">
        <v>7</v>
      </c>
      <c r="C37" s="11" t="s">
        <v>33</v>
      </c>
      <c r="D37" s="11" t="s">
        <v>45</v>
      </c>
      <c r="E37" s="82">
        <f>'A - Exploitatie'!D15-'A - Exploitatie'!E15</f>
        <v>0</v>
      </c>
      <c r="F37" s="23"/>
      <c r="G37" s="410" t="str">
        <f>"Aldus naar waarheid ingevuld, deze aanvraag is vastgesteld in de bestuursvergadering van "&amp;TEXT(datum_bestuursvergadering_aanvraag,"d mmmm jjjj")</f>
        <v>Aldus naar waarheid ingevuld, deze aanvraag is vastgesteld in de bestuursvergadering van 31 augustus 2019</v>
      </c>
      <c r="H37" s="411"/>
      <c r="I37" s="411"/>
      <c r="J37" s="411"/>
      <c r="K37" s="411"/>
      <c r="L37" s="412"/>
    </row>
    <row r="38" spans="1:13" ht="13.9" customHeight="1" x14ac:dyDescent="0.2">
      <c r="A38" s="125"/>
      <c r="B38" s="11">
        <v>8</v>
      </c>
      <c r="C38" s="11" t="s">
        <v>6</v>
      </c>
      <c r="D38" s="11" t="s">
        <v>45</v>
      </c>
      <c r="E38" s="82">
        <f>'A - Exploitatie'!D16-'A - Exploitatie'!E16</f>
        <v>0</v>
      </c>
      <c r="F38" s="23"/>
      <c r="G38" s="413"/>
      <c r="H38" s="414"/>
      <c r="I38" s="414"/>
      <c r="J38" s="414"/>
      <c r="K38" s="414"/>
      <c r="L38" s="415"/>
    </row>
    <row r="39" spans="1:13" ht="13.9" customHeight="1" x14ac:dyDescent="0.2">
      <c r="A39" s="125"/>
      <c r="B39" s="11">
        <v>9</v>
      </c>
      <c r="C39" s="11" t="s">
        <v>130</v>
      </c>
      <c r="D39" s="11" t="s">
        <v>45</v>
      </c>
      <c r="E39" s="82">
        <f>'A - Exploitatie'!D17-'A - Exploitatie'!E17</f>
        <v>0</v>
      </c>
      <c r="F39" s="23"/>
      <c r="G39" s="348"/>
      <c r="H39" s="349"/>
      <c r="I39" s="349"/>
      <c r="J39" s="349"/>
      <c r="K39" s="349"/>
      <c r="L39" s="350"/>
    </row>
    <row r="40" spans="1:13" ht="13.9" customHeight="1" x14ac:dyDescent="0.2">
      <c r="A40" s="125"/>
      <c r="B40" s="11">
        <v>10</v>
      </c>
      <c r="C40" s="11" t="s">
        <v>10</v>
      </c>
      <c r="D40" s="11" t="s">
        <v>45</v>
      </c>
      <c r="E40" s="82">
        <f>'A - Exploitatie'!D21-'A - Exploitatie'!E21</f>
        <v>0</v>
      </c>
      <c r="F40" s="23"/>
      <c r="G40" s="119" t="s">
        <v>25</v>
      </c>
      <c r="H40" s="407">
        <f>datum_aanvraag</f>
        <v>43708</v>
      </c>
      <c r="I40" s="407"/>
      <c r="J40" s="11" t="s">
        <v>14</v>
      </c>
      <c r="K40" s="408" t="str">
        <f>plaats_gevestigd_aanvraag</f>
        <v>Alkmaar</v>
      </c>
      <c r="L40" s="409"/>
    </row>
    <row r="41" spans="1:13" ht="13.9" customHeight="1" x14ac:dyDescent="0.2">
      <c r="A41" s="125"/>
      <c r="B41" s="11">
        <v>11</v>
      </c>
      <c r="C41" s="11" t="s">
        <v>6</v>
      </c>
      <c r="D41" s="11" t="s">
        <v>45</v>
      </c>
      <c r="E41" s="82">
        <f>'A - Exploitatie'!D22-'A - Exploitatie'!E22</f>
        <v>0</v>
      </c>
      <c r="F41" s="23"/>
      <c r="G41" s="398" t="s">
        <v>62</v>
      </c>
      <c r="H41" s="399"/>
      <c r="I41" s="399"/>
      <c r="J41" s="403" t="s">
        <v>16</v>
      </c>
      <c r="K41" s="399"/>
      <c r="L41" s="127"/>
    </row>
    <row r="42" spans="1:13" ht="13.9" customHeight="1" x14ac:dyDescent="0.2">
      <c r="A42" s="125"/>
      <c r="B42" s="11">
        <v>12</v>
      </c>
      <c r="C42" s="316" t="s">
        <v>9</v>
      </c>
      <c r="D42" s="11" t="s">
        <v>45</v>
      </c>
      <c r="E42" s="82">
        <f>'A - Exploitatie'!D23-'A - Exploitatie'!E23</f>
        <v>0</v>
      </c>
      <c r="F42" s="23"/>
      <c r="G42" s="400"/>
      <c r="H42" s="399"/>
      <c r="I42" s="399"/>
      <c r="J42" s="399"/>
      <c r="K42" s="399"/>
      <c r="L42" s="127"/>
    </row>
    <row r="43" spans="1:13" ht="13.9" customHeight="1" x14ac:dyDescent="0.2">
      <c r="A43" s="125"/>
      <c r="B43" s="11">
        <v>13</v>
      </c>
      <c r="C43" s="317" t="s">
        <v>232</v>
      </c>
      <c r="D43" s="11" t="s">
        <v>45</v>
      </c>
      <c r="E43" s="82">
        <f>'A - Exploitatie'!D24-'A - Exploitatie'!E24</f>
        <v>0</v>
      </c>
      <c r="F43" s="23"/>
      <c r="G43" s="400"/>
      <c r="H43" s="399"/>
      <c r="I43" s="399"/>
      <c r="J43" s="399"/>
      <c r="K43" s="399"/>
      <c r="L43" s="127"/>
      <c r="M43" s="322" t="str">
        <f>A_aanpasbaar</f>
        <v>Omschrijving kan aangepast worden</v>
      </c>
    </row>
    <row r="44" spans="1:13" ht="13.9" customHeight="1" x14ac:dyDescent="0.2">
      <c r="A44" s="125"/>
      <c r="B44" s="11">
        <v>14</v>
      </c>
      <c r="C44" s="317" t="s">
        <v>233</v>
      </c>
      <c r="D44" s="11" t="s">
        <v>45</v>
      </c>
      <c r="E44" s="82">
        <f>'A - Exploitatie'!D25-'A - Exploitatie'!E25</f>
        <v>0</v>
      </c>
      <c r="F44" s="23"/>
      <c r="G44" s="400"/>
      <c r="H44" s="399"/>
      <c r="I44" s="399"/>
      <c r="J44" s="399"/>
      <c r="K44" s="399"/>
      <c r="L44" s="127"/>
      <c r="M44" s="322" t="str">
        <f>A_aanpasbaar</f>
        <v>Omschrijving kan aangepast worden</v>
      </c>
    </row>
    <row r="45" spans="1:13" ht="4.9000000000000004" customHeight="1" x14ac:dyDescent="0.2">
      <c r="A45" s="125"/>
      <c r="B45" s="11"/>
      <c r="C45" s="11"/>
      <c r="D45" s="11"/>
      <c r="E45" s="82"/>
      <c r="F45" s="23"/>
      <c r="G45" s="400"/>
      <c r="H45" s="399"/>
      <c r="I45" s="399"/>
      <c r="J45" s="399"/>
      <c r="K45" s="399"/>
      <c r="L45" s="127"/>
    </row>
    <row r="46" spans="1:13" ht="4.9000000000000004" customHeight="1" x14ac:dyDescent="0.2">
      <c r="A46" s="125"/>
      <c r="B46" s="11"/>
      <c r="C46" s="11"/>
      <c r="D46" s="11"/>
      <c r="E46" s="83"/>
      <c r="F46" s="23"/>
      <c r="G46" s="400"/>
      <c r="H46" s="399"/>
      <c r="I46" s="399"/>
      <c r="J46" s="399"/>
      <c r="K46" s="399"/>
      <c r="L46" s="127"/>
    </row>
    <row r="47" spans="1:13" ht="13.9" customHeight="1" x14ac:dyDescent="0.2">
      <c r="A47" s="132"/>
      <c r="B47" s="134">
        <v>15</v>
      </c>
      <c r="C47" s="134" t="s">
        <v>8</v>
      </c>
      <c r="D47" s="134" t="s">
        <v>45</v>
      </c>
      <c r="E47" s="135">
        <f>SUM(E31:E46)</f>
        <v>0</v>
      </c>
      <c r="F47" s="133"/>
      <c r="G47" s="401"/>
      <c r="H47" s="402"/>
      <c r="I47" s="402"/>
      <c r="J47" s="402"/>
      <c r="K47" s="402"/>
      <c r="L47" s="131"/>
    </row>
    <row r="48" spans="1:13" x14ac:dyDescent="0.2">
      <c r="A48" s="23"/>
      <c r="B48" s="84"/>
      <c r="C48" s="84"/>
      <c r="D48" s="84"/>
      <c r="E48" s="85"/>
      <c r="F48" s="86"/>
      <c r="G48" s="87"/>
      <c r="H48" s="87"/>
      <c r="I48" s="87"/>
      <c r="J48" s="87"/>
      <c r="K48" s="87"/>
      <c r="L48" s="11"/>
    </row>
    <row r="49" spans="3:5" x14ac:dyDescent="0.2">
      <c r="C49" s="88" t="s">
        <v>133</v>
      </c>
      <c r="E49" s="89" t="str">
        <f>"Totaal sluit "&amp;IF(E47='A - Exploitatie'!E31,"","niet ")&amp;"aan met begroting"</f>
        <v>Totaal sluit aan met begroting</v>
      </c>
    </row>
  </sheetData>
  <sheetProtection algorithmName="SHA-512" hashValue="o3SaD2cOwJ1gidtXI5egwu1juB3lvry0RG4PGj6pf+cazl05wPUZ6TXE1zxp7u6OqAbQVuPdxa1CHHi+R4T+7w==" saltValue="SBraNWRu8lTVMfjVb3oIhA==" spinCount="100000" sheet="1" selectLockedCells="1"/>
  <mergeCells count="42">
    <mergeCell ref="G41:I47"/>
    <mergeCell ref="J41:K47"/>
    <mergeCell ref="A29:L29"/>
    <mergeCell ref="G39:L39"/>
    <mergeCell ref="H40:I40"/>
    <mergeCell ref="K40:L40"/>
    <mergeCell ref="G37:L38"/>
    <mergeCell ref="A28:L28"/>
    <mergeCell ref="G21:H21"/>
    <mergeCell ref="I21:L21"/>
    <mergeCell ref="I23:L23"/>
    <mergeCell ref="I24:L24"/>
    <mergeCell ref="I25:L25"/>
    <mergeCell ref="A27:L27"/>
    <mergeCell ref="I26:L26"/>
    <mergeCell ref="J18:L18"/>
    <mergeCell ref="H19:I19"/>
    <mergeCell ref="J19:L19"/>
    <mergeCell ref="A20:F20"/>
    <mergeCell ref="G20:H20"/>
    <mergeCell ref="I20:L20"/>
    <mergeCell ref="B18:C18"/>
    <mergeCell ref="B19:C19"/>
    <mergeCell ref="D18:F18"/>
    <mergeCell ref="D19:F19"/>
    <mergeCell ref="H18:I18"/>
    <mergeCell ref="A5:L5"/>
    <mergeCell ref="A7:L7"/>
    <mergeCell ref="A8:L8"/>
    <mergeCell ref="A9:L9"/>
    <mergeCell ref="A10:L10"/>
    <mergeCell ref="B17:C17"/>
    <mergeCell ref="A13:L13"/>
    <mergeCell ref="A15:L15"/>
    <mergeCell ref="J16:L16"/>
    <mergeCell ref="A6:L6"/>
    <mergeCell ref="D16:F16"/>
    <mergeCell ref="H16:I16"/>
    <mergeCell ref="B16:C16"/>
    <mergeCell ref="H17:I17"/>
    <mergeCell ref="J17:L17"/>
    <mergeCell ref="D17:F17"/>
  </mergeCells>
  <hyperlinks>
    <hyperlink ref="I25" r:id="rId1" display="info@ingridmanders.nl" xr:uid="{00000000-0004-0000-0200-000000000000}"/>
  </hyperlinks>
  <pageMargins left="0.74803149606299213" right="0.70866141732283472" top="0.70866141732283472" bottom="0.23622047244094491" header="0.35433070866141736" footer="0.15748031496062992"/>
  <pageSetup paperSize="9" scale="78" orientation="landscape" r:id="rId2"/>
  <headerFooter alignWithMargins="0">
    <oddFooter>&amp;CBlad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42"/>
  <sheetViews>
    <sheetView showGridLines="0" workbookViewId="0">
      <pane xSplit="2" ySplit="8" topLeftCell="C9" activePane="bottomRight" state="frozen"/>
      <selection pane="topRight" activeCell="C1" sqref="C1"/>
      <selection pane="bottomLeft" activeCell="A9" sqref="A9"/>
      <selection pane="bottomRight" activeCell="H29" sqref="H29"/>
    </sheetView>
  </sheetViews>
  <sheetFormatPr defaultColWidth="8.85546875" defaultRowHeight="11.25" x14ac:dyDescent="0.15"/>
  <cols>
    <col min="1" max="1" width="6.42578125" style="26" customWidth="1"/>
    <col min="2" max="2" width="35.7109375" style="26" customWidth="1"/>
    <col min="3" max="4" width="13.7109375" style="26" customWidth="1"/>
    <col min="5" max="5" width="6.42578125" style="26" customWidth="1"/>
    <col min="6" max="6" width="35.7109375" style="26" customWidth="1"/>
    <col min="7" max="8" width="13.7109375" style="26" customWidth="1"/>
    <col min="9" max="16384" width="8.85546875" style="26"/>
  </cols>
  <sheetData>
    <row r="1" spans="1:8" ht="12.75" x14ac:dyDescent="0.15">
      <c r="A1" s="90" t="str">
        <f>naam_organisatie_verantwoording</f>
        <v>Stichting Voorbeeld</v>
      </c>
    </row>
    <row r="2" spans="1:8" ht="12.75" x14ac:dyDescent="0.15">
      <c r="A2" s="90" t="str">
        <f>straat_nr_gevestigd_verantwoording&amp;", "&amp;postcode_gevestigd_verantwoording&amp;" "&amp;plaats_gevestigd_verantwoording</f>
        <v>???, ???? ?? Alkmaar</v>
      </c>
    </row>
    <row r="4" spans="1:8" ht="15" customHeight="1" x14ac:dyDescent="0.15">
      <c r="A4" s="416"/>
      <c r="B4" s="416"/>
      <c r="C4" s="416"/>
      <c r="D4" s="416"/>
      <c r="E4" s="416"/>
      <c r="F4" s="416"/>
      <c r="G4" s="416"/>
      <c r="H4" s="416"/>
    </row>
    <row r="5" spans="1:8" ht="18" x14ac:dyDescent="0.25">
      <c r="A5" s="417" t="str">
        <f>"BALANS PER 31 DECEMBER "&amp;jaar_subsidie-2</f>
        <v>BALANS PER 31 DECEMBER 2019</v>
      </c>
      <c r="B5" s="417"/>
      <c r="C5" s="417"/>
      <c r="D5" s="417"/>
      <c r="E5" s="417"/>
      <c r="F5" s="417"/>
      <c r="G5" s="417"/>
      <c r="H5" s="417"/>
    </row>
    <row r="6" spans="1:8" ht="15" customHeight="1" x14ac:dyDescent="0.15">
      <c r="A6" s="418"/>
      <c r="B6" s="418"/>
      <c r="C6" s="418"/>
      <c r="D6" s="418"/>
      <c r="E6" s="418"/>
      <c r="F6" s="418"/>
      <c r="G6" s="418"/>
      <c r="H6" s="418"/>
    </row>
    <row r="7" spans="1:8" x14ac:dyDescent="0.15">
      <c r="A7" s="419" t="s">
        <v>73</v>
      </c>
      <c r="B7" s="419"/>
      <c r="C7" s="419"/>
      <c r="D7" s="419"/>
      <c r="E7" s="419" t="s">
        <v>74</v>
      </c>
      <c r="F7" s="419"/>
      <c r="G7" s="419"/>
      <c r="H7" s="419"/>
    </row>
    <row r="8" spans="1:8" x14ac:dyDescent="0.15">
      <c r="A8" s="247"/>
      <c r="B8" s="247"/>
      <c r="C8" s="246" t="str">
        <f>"31-12-"&amp;jaar_subsidie-2</f>
        <v>31-12-2019</v>
      </c>
      <c r="D8" s="246" t="str">
        <f>"31-12-"&amp;jaar_subsidie-3</f>
        <v>31-12-2018</v>
      </c>
      <c r="E8" s="247"/>
      <c r="F8" s="247"/>
      <c r="G8" s="246" t="str">
        <f>C8</f>
        <v>31-12-2019</v>
      </c>
      <c r="H8" s="246" t="str">
        <f>D8</f>
        <v>31-12-2018</v>
      </c>
    </row>
    <row r="9" spans="1:8" s="27" customFormat="1" ht="12.75" x14ac:dyDescent="0.2">
      <c r="A9" s="146">
        <v>1</v>
      </c>
      <c r="B9" s="40" t="s">
        <v>118</v>
      </c>
      <c r="C9" s="41"/>
      <c r="D9" s="41"/>
      <c r="E9" s="160">
        <v>4</v>
      </c>
      <c r="F9" s="42" t="s">
        <v>180</v>
      </c>
      <c r="G9" s="43"/>
      <c r="H9" s="147"/>
    </row>
    <row r="10" spans="1:8" ht="12.75" x14ac:dyDescent="0.2">
      <c r="A10" s="148" t="s">
        <v>75</v>
      </c>
      <c r="B10" s="45" t="s">
        <v>116</v>
      </c>
      <c r="C10" s="46"/>
      <c r="D10" s="46"/>
      <c r="E10" s="161" t="s">
        <v>76</v>
      </c>
      <c r="F10" s="48" t="s">
        <v>122</v>
      </c>
      <c r="G10" s="46"/>
      <c r="H10" s="46"/>
    </row>
    <row r="11" spans="1:8" ht="12.75" x14ac:dyDescent="0.2">
      <c r="A11" s="148" t="s">
        <v>77</v>
      </c>
      <c r="B11" s="45" t="s">
        <v>119</v>
      </c>
      <c r="C11" s="46"/>
      <c r="D11" s="46"/>
      <c r="E11" s="161" t="s">
        <v>78</v>
      </c>
      <c r="F11" s="48" t="s">
        <v>123</v>
      </c>
      <c r="G11" s="49"/>
      <c r="H11" s="49"/>
    </row>
    <row r="12" spans="1:8" ht="12.75" x14ac:dyDescent="0.2">
      <c r="A12" s="148" t="s">
        <v>79</v>
      </c>
      <c r="B12" s="50" t="s">
        <v>108</v>
      </c>
      <c r="C12" s="46"/>
      <c r="D12" s="46"/>
      <c r="E12" s="162"/>
      <c r="F12" s="48"/>
      <c r="G12" s="49"/>
      <c r="H12" s="49"/>
    </row>
    <row r="13" spans="1:8" ht="12.75" x14ac:dyDescent="0.2">
      <c r="A13" s="148" t="s">
        <v>80</v>
      </c>
      <c r="B13" s="50" t="s">
        <v>109</v>
      </c>
      <c r="C13" s="46"/>
      <c r="D13" s="46"/>
      <c r="E13" s="162"/>
      <c r="F13" s="51"/>
      <c r="G13" s="105">
        <f>SUM(G9:G12)</f>
        <v>0</v>
      </c>
      <c r="H13" s="105">
        <f>SUM(H9:H12)</f>
        <v>0</v>
      </c>
    </row>
    <row r="14" spans="1:8" ht="12.75" x14ac:dyDescent="0.2">
      <c r="A14" s="148" t="s">
        <v>81</v>
      </c>
      <c r="B14" s="50" t="s">
        <v>82</v>
      </c>
      <c r="C14" s="46"/>
      <c r="D14" s="46"/>
      <c r="E14" s="160">
        <v>5</v>
      </c>
      <c r="F14" s="52" t="s">
        <v>181</v>
      </c>
      <c r="G14" s="53"/>
      <c r="H14" s="55"/>
    </row>
    <row r="15" spans="1:8" ht="12.75" x14ac:dyDescent="0.2">
      <c r="A15" s="148" t="s">
        <v>83</v>
      </c>
      <c r="B15" s="50" t="s">
        <v>110</v>
      </c>
      <c r="C15" s="46"/>
      <c r="D15" s="46"/>
      <c r="E15" s="161" t="s">
        <v>84</v>
      </c>
      <c r="F15" s="48" t="s">
        <v>124</v>
      </c>
      <c r="G15" s="46"/>
      <c r="H15" s="46"/>
    </row>
    <row r="16" spans="1:8" ht="12.75" x14ac:dyDescent="0.2">
      <c r="A16" s="148" t="s">
        <v>85</v>
      </c>
      <c r="B16" s="50" t="s">
        <v>6</v>
      </c>
      <c r="C16" s="49"/>
      <c r="D16" s="49"/>
      <c r="E16" s="161" t="s">
        <v>86</v>
      </c>
      <c r="F16" s="48" t="s">
        <v>121</v>
      </c>
      <c r="G16" s="46"/>
      <c r="H16" s="46"/>
    </row>
    <row r="17" spans="1:8" ht="12.75" x14ac:dyDescent="0.2">
      <c r="A17" s="149"/>
      <c r="B17" s="50"/>
      <c r="C17" s="49"/>
      <c r="D17" s="49"/>
      <c r="E17" s="161" t="s">
        <v>87</v>
      </c>
      <c r="F17" s="48" t="s">
        <v>125</v>
      </c>
      <c r="G17" s="46"/>
      <c r="H17" s="150"/>
    </row>
    <row r="18" spans="1:8" ht="12.75" x14ac:dyDescent="0.2">
      <c r="A18" s="149"/>
      <c r="B18" s="54"/>
      <c r="C18" s="105">
        <f>SUM(C9:C17)</f>
        <v>0</v>
      </c>
      <c r="D18" s="105">
        <f>SUM(D9:D17)</f>
        <v>0</v>
      </c>
      <c r="E18" s="161" t="s">
        <v>88</v>
      </c>
      <c r="F18" s="48" t="s">
        <v>126</v>
      </c>
      <c r="G18" s="49"/>
      <c r="H18" s="151"/>
    </row>
    <row r="19" spans="1:8" ht="12.75" x14ac:dyDescent="0.2">
      <c r="A19" s="152">
        <v>2</v>
      </c>
      <c r="B19" s="56" t="s">
        <v>89</v>
      </c>
      <c r="C19" s="55"/>
      <c r="D19" s="163"/>
      <c r="E19" s="161"/>
      <c r="F19" s="48"/>
      <c r="G19" s="49"/>
      <c r="H19" s="151"/>
    </row>
    <row r="20" spans="1:8" ht="12.75" x14ac:dyDescent="0.2">
      <c r="A20" s="148" t="s">
        <v>90</v>
      </c>
      <c r="B20" s="57" t="s">
        <v>111</v>
      </c>
      <c r="C20" s="46"/>
      <c r="D20" s="46"/>
      <c r="E20" s="162"/>
      <c r="F20" s="51"/>
      <c r="G20" s="105">
        <f>SUM(G14:G19)</f>
        <v>0</v>
      </c>
      <c r="H20" s="105">
        <f>SUM(H14:H19)</f>
        <v>0</v>
      </c>
    </row>
    <row r="21" spans="1:8" ht="12.75" x14ac:dyDescent="0.2">
      <c r="A21" s="148" t="s">
        <v>91</v>
      </c>
      <c r="B21" s="57" t="s">
        <v>112</v>
      </c>
      <c r="C21" s="46"/>
      <c r="D21" s="46"/>
      <c r="E21" s="162"/>
      <c r="F21" s="39"/>
      <c r="G21" s="53"/>
      <c r="H21" s="55"/>
    </row>
    <row r="22" spans="1:8" ht="12.75" x14ac:dyDescent="0.2">
      <c r="A22" s="148" t="s">
        <v>93</v>
      </c>
      <c r="B22" s="57" t="s">
        <v>113</v>
      </c>
      <c r="C22" s="47"/>
      <c r="D22" s="46"/>
      <c r="E22" s="160">
        <v>6</v>
      </c>
      <c r="F22" s="42" t="s">
        <v>92</v>
      </c>
      <c r="G22" s="53"/>
      <c r="H22" s="55"/>
    </row>
    <row r="23" spans="1:8" ht="12.75" x14ac:dyDescent="0.2">
      <c r="A23" s="148" t="s">
        <v>95</v>
      </c>
      <c r="B23" s="45" t="s">
        <v>107</v>
      </c>
      <c r="C23" s="46"/>
      <c r="D23" s="46"/>
      <c r="E23" s="161" t="s">
        <v>94</v>
      </c>
      <c r="F23" s="58" t="s">
        <v>127</v>
      </c>
      <c r="G23" s="46"/>
      <c r="H23" s="46"/>
    </row>
    <row r="24" spans="1:8" ht="12.75" x14ac:dyDescent="0.2">
      <c r="A24" s="148" t="s">
        <v>97</v>
      </c>
      <c r="B24" s="45" t="s">
        <v>120</v>
      </c>
      <c r="C24" s="46"/>
      <c r="D24" s="46"/>
      <c r="E24" s="161" t="s">
        <v>96</v>
      </c>
      <c r="F24" s="58" t="s">
        <v>128</v>
      </c>
      <c r="G24" s="46"/>
      <c r="H24" s="46"/>
    </row>
    <row r="25" spans="1:8" ht="12.75" x14ac:dyDescent="0.2">
      <c r="A25" s="148" t="s">
        <v>98</v>
      </c>
      <c r="B25" s="57" t="s">
        <v>117</v>
      </c>
      <c r="C25" s="49"/>
      <c r="D25" s="49"/>
      <c r="E25" s="162"/>
      <c r="F25" s="58"/>
      <c r="G25" s="46"/>
      <c r="H25" s="46"/>
    </row>
    <row r="26" spans="1:8" ht="12.75" x14ac:dyDescent="0.2">
      <c r="A26" s="149"/>
      <c r="B26" s="57"/>
      <c r="C26" s="49"/>
      <c r="D26" s="49"/>
      <c r="E26" s="162"/>
      <c r="F26" s="51"/>
      <c r="G26" s="105">
        <f>SUM(G22:G25)</f>
        <v>0</v>
      </c>
      <c r="H26" s="105">
        <f>SUM(H22:H25)</f>
        <v>0</v>
      </c>
    </row>
    <row r="27" spans="1:8" ht="12.75" x14ac:dyDescent="0.2">
      <c r="A27" s="149"/>
      <c r="B27" s="54"/>
      <c r="C27" s="105">
        <f>SUM(C19:C26)</f>
        <v>0</v>
      </c>
      <c r="D27" s="105">
        <f>SUM(D19:D26)</f>
        <v>0</v>
      </c>
      <c r="E27" s="160">
        <v>7</v>
      </c>
      <c r="F27" s="52" t="s">
        <v>99</v>
      </c>
      <c r="G27" s="53"/>
      <c r="H27" s="55"/>
    </row>
    <row r="28" spans="1:8" ht="12.75" x14ac:dyDescent="0.2">
      <c r="A28" s="152">
        <v>3</v>
      </c>
      <c r="B28" s="56" t="s">
        <v>196</v>
      </c>
      <c r="C28" s="55"/>
      <c r="D28" s="163"/>
      <c r="E28" s="161" t="s">
        <v>101</v>
      </c>
      <c r="F28" s="48" t="s">
        <v>134</v>
      </c>
      <c r="G28" s="258">
        <f>H31</f>
        <v>0</v>
      </c>
      <c r="H28" s="46"/>
    </row>
    <row r="29" spans="1:8" ht="12.75" x14ac:dyDescent="0.2">
      <c r="A29" s="153" t="s">
        <v>100</v>
      </c>
      <c r="B29" s="57" t="s">
        <v>114</v>
      </c>
      <c r="C29" s="46"/>
      <c r="D29" s="46"/>
      <c r="E29" s="161" t="s">
        <v>103</v>
      </c>
      <c r="F29" s="48" t="s">
        <v>135</v>
      </c>
      <c r="G29" s="49"/>
      <c r="H29" s="49"/>
    </row>
    <row r="30" spans="1:8" ht="12.75" x14ac:dyDescent="0.2">
      <c r="A30" s="148" t="s">
        <v>102</v>
      </c>
      <c r="B30" s="50" t="s">
        <v>106</v>
      </c>
      <c r="C30" s="47"/>
      <c r="D30" s="46"/>
      <c r="E30" s="161" t="s">
        <v>105</v>
      </c>
      <c r="F30" s="48"/>
      <c r="G30" s="49"/>
      <c r="H30" s="49"/>
    </row>
    <row r="31" spans="1:8" ht="12.75" x14ac:dyDescent="0.2">
      <c r="A31" s="148" t="s">
        <v>104</v>
      </c>
      <c r="B31" s="50" t="s">
        <v>115</v>
      </c>
      <c r="C31" s="49"/>
      <c r="D31" s="49"/>
      <c r="F31" s="59"/>
      <c r="G31" s="105">
        <f>SUM(G27:G30)</f>
        <v>0</v>
      </c>
      <c r="H31" s="105">
        <f>SUM(H27:H30)</f>
        <v>0</v>
      </c>
    </row>
    <row r="32" spans="1:8" ht="12.75" x14ac:dyDescent="0.2">
      <c r="A32" s="149"/>
      <c r="B32" s="50"/>
      <c r="C32" s="49"/>
      <c r="D32" s="49"/>
      <c r="F32" s="165"/>
      <c r="G32" s="55"/>
      <c r="H32" s="55"/>
    </row>
    <row r="33" spans="1:8" ht="12.75" x14ac:dyDescent="0.2">
      <c r="A33" s="149"/>
      <c r="B33" s="54"/>
      <c r="C33" s="105">
        <f>SUM(C28:C32)</f>
        <v>0</v>
      </c>
      <c r="D33" s="105">
        <f>SUM(D28:D32)</f>
        <v>0</v>
      </c>
      <c r="F33" s="39"/>
      <c r="G33" s="55"/>
      <c r="H33" s="55"/>
    </row>
    <row r="34" spans="1:8" s="27" customFormat="1" ht="12.75" x14ac:dyDescent="0.2">
      <c r="A34" s="149"/>
      <c r="B34" s="38"/>
      <c r="C34" s="55"/>
      <c r="D34" s="163"/>
      <c r="E34" s="162"/>
      <c r="F34" s="39"/>
      <c r="G34" s="60"/>
      <c r="H34" s="154"/>
    </row>
    <row r="35" spans="1:8" ht="13.5" thickBot="1" x14ac:dyDescent="0.25">
      <c r="A35" s="155"/>
      <c r="B35" s="61" t="s">
        <v>7</v>
      </c>
      <c r="C35" s="62">
        <f>C18+C27+C33</f>
        <v>0</v>
      </c>
      <c r="D35" s="62">
        <f>D18+D27+D33</f>
        <v>0</v>
      </c>
      <c r="E35" s="162"/>
      <c r="F35" s="63" t="s">
        <v>7</v>
      </c>
      <c r="G35" s="62">
        <f>G13+G20+G26+G31</f>
        <v>0</v>
      </c>
      <c r="H35" s="62">
        <f>H13+H20+H26+H31</f>
        <v>0</v>
      </c>
    </row>
    <row r="36" spans="1:8" ht="13.5" thickTop="1" x14ac:dyDescent="0.2">
      <c r="A36" s="156"/>
      <c r="B36" s="157"/>
      <c r="C36" s="158"/>
      <c r="D36" s="164"/>
      <c r="E36" s="162"/>
      <c r="F36" s="158"/>
      <c r="G36" s="159"/>
      <c r="H36" s="158"/>
    </row>
    <row r="37" spans="1:8" ht="12.75" x14ac:dyDescent="0.2">
      <c r="A37" s="38"/>
      <c r="B37" s="38"/>
      <c r="C37" s="64"/>
      <c r="D37" s="64"/>
      <c r="E37" s="160"/>
      <c r="F37" s="64"/>
      <c r="G37" s="64"/>
      <c r="H37" s="64"/>
    </row>
    <row r="38" spans="1:8" ht="12.75" x14ac:dyDescent="0.2">
      <c r="A38" s="65"/>
      <c r="B38" s="66" t="s">
        <v>133</v>
      </c>
      <c r="C38" s="106" t="str">
        <f>IF(C35=G35,"Evenwicht","Verschil "&amp;C35-G35)</f>
        <v>Evenwicht</v>
      </c>
      <c r="D38" s="106" t="str">
        <f>IF(D35=H35,"Evenwicht","Verschil "&amp;D35-H35)</f>
        <v>Evenwicht</v>
      </c>
      <c r="E38" s="64"/>
      <c r="F38" s="67"/>
      <c r="G38" s="67"/>
      <c r="H38" s="68" t="s">
        <v>129</v>
      </c>
    </row>
    <row r="39" spans="1:8" x14ac:dyDescent="0.15">
      <c r="F39" s="28"/>
    </row>
    <row r="42" spans="1:8" x14ac:dyDescent="0.15">
      <c r="C42" s="28"/>
      <c r="D42" s="28"/>
    </row>
  </sheetData>
  <sheetProtection algorithmName="SHA-512" hashValue="3m5KA3x9dWtofQoVaI/jT8A3A+/eVW+40h6bLrOc2YAGfdj3WKo7lIpEjWjROgcsYrVGDwP25m/vQzlquTPjnw==" saltValue="bM6LVkWaO7JnoQB88h7wmA==" spinCount="100000" sheet="1" objects="1" scenarios="1"/>
  <mergeCells count="5">
    <mergeCell ref="A4:H4"/>
    <mergeCell ref="A5:H5"/>
    <mergeCell ref="A6:H6"/>
    <mergeCell ref="A7:D7"/>
    <mergeCell ref="E7:H7"/>
  </mergeCells>
  <pageMargins left="0.74803149606299213" right="0.74803149606299213" top="0.98425196850393704" bottom="0.59055118110236227" header="0.51181102362204722" footer="0.51181102362204722"/>
  <pageSetup paperSize="9" scale="93" orientation="landscape" r:id="rId1"/>
  <headerFooter alignWithMargins="0">
    <oddFooter>&amp;CBlad &amp;P van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pageSetUpPr fitToPage="1"/>
  </sheetPr>
  <dimension ref="A1:I35"/>
  <sheetViews>
    <sheetView showGridLines="0" workbookViewId="0">
      <pane xSplit="3" ySplit="8" topLeftCell="D9" activePane="bottomRight" state="frozen"/>
      <selection pane="topRight" activeCell="D1" sqref="D1"/>
      <selection pane="bottomLeft" activeCell="A9" sqref="A9"/>
      <selection pane="bottomRight"/>
    </sheetView>
  </sheetViews>
  <sheetFormatPr defaultColWidth="9.140625" defaultRowHeight="12.75" x14ac:dyDescent="0.2"/>
  <cols>
    <col min="1" max="1" width="6.7109375" style="94" customWidth="1"/>
    <col min="2" max="2" width="20.7109375" style="94" customWidth="1"/>
    <col min="3" max="3" width="40.7109375" style="92" customWidth="1"/>
    <col min="4" max="7" width="12.7109375" style="92" customWidth="1"/>
    <col min="8" max="11" width="9.140625" style="92"/>
    <col min="12" max="13" width="9.140625" style="92" customWidth="1"/>
    <col min="14" max="16384" width="9.140625" style="92"/>
  </cols>
  <sheetData>
    <row r="1" spans="1:9" x14ac:dyDescent="0.2">
      <c r="A1" s="90" t="str">
        <f>naam_organisatie_verantwoording</f>
        <v>Stichting Voorbeeld</v>
      </c>
      <c r="B1" s="31"/>
      <c r="C1" s="31"/>
      <c r="D1" s="31"/>
      <c r="E1" s="31"/>
    </row>
    <row r="2" spans="1:9" x14ac:dyDescent="0.2">
      <c r="A2" s="90" t="str">
        <f>straat_nr_gevestigd_verantwoording&amp;", "&amp;postcode_gevestigd_verantwoording&amp;" "&amp;plaats_gevestigd_verantwoording</f>
        <v>???, ???? ?? Alkmaar</v>
      </c>
    </row>
    <row r="4" spans="1:9" ht="12.6" customHeight="1" x14ac:dyDescent="0.2">
      <c r="A4" s="166"/>
      <c r="B4" s="167"/>
      <c r="C4" s="167"/>
      <c r="D4" s="167"/>
      <c r="E4" s="167"/>
      <c r="F4" s="167"/>
      <c r="G4" s="168"/>
    </row>
    <row r="5" spans="1:9" ht="12.6" customHeight="1" x14ac:dyDescent="0.25">
      <c r="A5" s="421" t="str">
        <f>"BEGROTING "</f>
        <v xml:space="preserve">BEGROTING </v>
      </c>
      <c r="B5" s="422"/>
      <c r="C5" s="422"/>
      <c r="D5" s="422"/>
      <c r="E5" s="422"/>
      <c r="F5" s="422"/>
      <c r="G5" s="423"/>
    </row>
    <row r="6" spans="1:9" ht="12.6" customHeight="1" x14ac:dyDescent="0.2">
      <c r="A6" s="169"/>
      <c r="B6" s="95"/>
      <c r="C6" s="95"/>
      <c r="D6" s="95"/>
      <c r="E6" s="95"/>
      <c r="F6" s="95"/>
      <c r="G6" s="170"/>
      <c r="I6" s="96"/>
    </row>
    <row r="7" spans="1:9" x14ac:dyDescent="0.2">
      <c r="A7" s="169"/>
      <c r="B7" s="95"/>
      <c r="C7" s="95"/>
      <c r="D7" s="420" t="str">
        <f>"Begroting "&amp;jaar_subsidie</f>
        <v>Begroting 2021</v>
      </c>
      <c r="E7" s="420"/>
      <c r="F7" s="420" t="str">
        <f>"Begroting "&amp;jaar_subsidie-1</f>
        <v>Begroting 2020</v>
      </c>
      <c r="G7" s="420"/>
      <c r="I7" s="96"/>
    </row>
    <row r="8" spans="1:9" x14ac:dyDescent="0.2">
      <c r="A8" s="174" t="s">
        <v>0</v>
      </c>
      <c r="B8" s="174"/>
      <c r="C8" s="174" t="s">
        <v>1</v>
      </c>
      <c r="D8" s="174" t="s">
        <v>2</v>
      </c>
      <c r="E8" s="174" t="s">
        <v>3</v>
      </c>
      <c r="F8" s="174" t="s">
        <v>2</v>
      </c>
      <c r="G8" s="174" t="s">
        <v>3</v>
      </c>
      <c r="H8" s="325" t="s">
        <v>228</v>
      </c>
    </row>
    <row r="9" spans="1:9" x14ac:dyDescent="0.2">
      <c r="A9" s="212">
        <f>+Aanvraag!B31</f>
        <v>1</v>
      </c>
      <c r="B9" s="227" t="s">
        <v>216</v>
      </c>
      <c r="C9" s="186" t="str">
        <f>Aanvraag!C31</f>
        <v>Huisvesting</v>
      </c>
      <c r="D9" s="175">
        <f>'A - Subsidie Vast'!C24</f>
        <v>0</v>
      </c>
      <c r="E9" s="175">
        <f>'A - Subsidie Vast'!D24</f>
        <v>0</v>
      </c>
      <c r="F9" s="175">
        <f>'A - Subsidie Vast'!E24</f>
        <v>0</v>
      </c>
      <c r="G9" s="175">
        <f>'A - Subsidie Vast'!F24</f>
        <v>0</v>
      </c>
      <c r="H9" s="326" t="str">
        <f t="shared" ref="H9:H17" si="0">A_Uit_Aanvraag_niet_aanpasbaar</f>
        <v>Omschrijving wordt opgehaald uit "Aanvraag"</v>
      </c>
    </row>
    <row r="10" spans="1:9" x14ac:dyDescent="0.2">
      <c r="A10" s="212">
        <f>+Aanvraag!B32</f>
        <v>2</v>
      </c>
      <c r="B10" s="227" t="s">
        <v>46</v>
      </c>
      <c r="C10" s="186" t="str">
        <f>Aanvraag!C32</f>
        <v>Personeel, facilitair</v>
      </c>
      <c r="D10" s="175">
        <f>'A - Subsidie Vast'!C62</f>
        <v>0</v>
      </c>
      <c r="E10" s="175">
        <f>'A - Subsidie Vast'!D62</f>
        <v>0</v>
      </c>
      <c r="F10" s="175">
        <f>'A - Subsidie Vast'!E62</f>
        <v>0</v>
      </c>
      <c r="G10" s="175">
        <f>'A - Subsidie Vast'!F62</f>
        <v>0</v>
      </c>
      <c r="H10" s="326" t="str">
        <f t="shared" si="0"/>
        <v>Omschrijving wordt opgehaald uit "Aanvraag"</v>
      </c>
    </row>
    <row r="11" spans="1:9" x14ac:dyDescent="0.2">
      <c r="A11" s="212">
        <f>+Aanvraag!B33</f>
        <v>3</v>
      </c>
      <c r="B11" s="228"/>
      <c r="C11" s="186" t="str">
        <f>Aanvraag!C33</f>
        <v>Organisatie</v>
      </c>
      <c r="D11" s="175">
        <f>'A - Subsidie Vast'!C100</f>
        <v>0</v>
      </c>
      <c r="E11" s="175">
        <f>'A - Subsidie Vast'!D100</f>
        <v>0</v>
      </c>
      <c r="F11" s="175">
        <f>'A - Subsidie Vast'!E100</f>
        <v>0</v>
      </c>
      <c r="G11" s="175">
        <f>'A - Subsidie Vast'!F100</f>
        <v>0</v>
      </c>
      <c r="H11" s="326" t="str">
        <f t="shared" si="0"/>
        <v>Omschrijving wordt opgehaald uit "Aanvraag"</v>
      </c>
    </row>
    <row r="12" spans="1:9" x14ac:dyDescent="0.2">
      <c r="A12" s="212">
        <f>+Aanvraag!B34</f>
        <v>4</v>
      </c>
      <c r="B12" s="228"/>
      <c r="C12" s="186" t="str">
        <f>Aanvraag!C34</f>
        <v xml:space="preserve">WMO </v>
      </c>
      <c r="D12" s="175">
        <f>'A - Subsidie Vast'!C138</f>
        <v>0</v>
      </c>
      <c r="E12" s="175">
        <f>'A - Subsidie Vast'!D138</f>
        <v>0</v>
      </c>
      <c r="F12" s="175">
        <f>'A - Subsidie Vast'!E138</f>
        <v>0</v>
      </c>
      <c r="G12" s="175">
        <f>'A - Subsidie Vast'!F138</f>
        <v>0</v>
      </c>
      <c r="H12" s="326" t="str">
        <f t="shared" si="0"/>
        <v>Omschrijving wordt opgehaald uit "Aanvraag"</v>
      </c>
    </row>
    <row r="13" spans="1:9" x14ac:dyDescent="0.2">
      <c r="A13" s="212">
        <f>+Aanvraag!B35</f>
        <v>5</v>
      </c>
      <c r="B13" s="228"/>
      <c r="C13" s="186" t="str">
        <f>Aanvraag!C35</f>
        <v>Sociaal Cultureel werk</v>
      </c>
      <c r="D13" s="175">
        <f>+'A - Subsidie Vast'!C176</f>
        <v>0</v>
      </c>
      <c r="E13" s="175">
        <f>+'A - Subsidie Vast'!D176</f>
        <v>0</v>
      </c>
      <c r="F13" s="175">
        <f>+'A - Subsidie Vast'!E176</f>
        <v>0</v>
      </c>
      <c r="G13" s="175">
        <f>+'A - Subsidie Vast'!F176</f>
        <v>0</v>
      </c>
      <c r="H13" s="326" t="str">
        <f t="shared" si="0"/>
        <v>Omschrijving wordt opgehaald uit "Aanvraag"</v>
      </c>
    </row>
    <row r="14" spans="1:9" x14ac:dyDescent="0.2">
      <c r="A14" s="212">
        <f>+Aanvraag!B36</f>
        <v>6</v>
      </c>
      <c r="B14" s="228"/>
      <c r="C14" s="186" t="str">
        <f>Aanvraag!C36</f>
        <v xml:space="preserve">Jongerenwerk </v>
      </c>
      <c r="D14" s="175">
        <f>'A - Subsidie Vast'!C214</f>
        <v>0</v>
      </c>
      <c r="E14" s="175">
        <f>'A - Subsidie Vast'!D214</f>
        <v>0</v>
      </c>
      <c r="F14" s="175">
        <f>'A - Subsidie Vast'!E214</f>
        <v>0</v>
      </c>
      <c r="G14" s="175">
        <f>'A - Subsidie Vast'!F214</f>
        <v>0</v>
      </c>
      <c r="H14" s="326" t="str">
        <f t="shared" si="0"/>
        <v>Omschrijving wordt opgehaald uit "Aanvraag"</v>
      </c>
    </row>
    <row r="15" spans="1:9" x14ac:dyDescent="0.2">
      <c r="A15" s="212">
        <f>+Aanvraag!B37</f>
        <v>7</v>
      </c>
      <c r="B15" s="228"/>
      <c r="C15" s="186" t="str">
        <f>Aanvraag!C37</f>
        <v>Ouderen</v>
      </c>
      <c r="D15" s="175">
        <f>'A - Subsidie Vast'!C252</f>
        <v>0</v>
      </c>
      <c r="E15" s="175">
        <f>'A - Subsidie Vast'!D252</f>
        <v>0</v>
      </c>
      <c r="F15" s="175">
        <f>'A - Subsidie Vast'!E252</f>
        <v>0</v>
      </c>
      <c r="G15" s="175">
        <f>'A - Subsidie Vast'!F252</f>
        <v>0</v>
      </c>
      <c r="H15" s="326" t="str">
        <f t="shared" si="0"/>
        <v>Omschrijving wordt opgehaald uit "Aanvraag"</v>
      </c>
    </row>
    <row r="16" spans="1:9" x14ac:dyDescent="0.2">
      <c r="A16" s="212">
        <f>+Aanvraag!B38</f>
        <v>8</v>
      </c>
      <c r="B16" s="228"/>
      <c r="C16" s="186" t="str">
        <f>Aanvraag!C38</f>
        <v>Activiteiten</v>
      </c>
      <c r="D16" s="175">
        <f>'A - Subsidie Vast'!C290</f>
        <v>0</v>
      </c>
      <c r="E16" s="175">
        <f>'A - Subsidie Vast'!D290</f>
        <v>0</v>
      </c>
      <c r="F16" s="175">
        <f>'A - Subsidie Vast'!E290</f>
        <v>0</v>
      </c>
      <c r="G16" s="175">
        <f>'A - Subsidie Vast'!F290</f>
        <v>0</v>
      </c>
      <c r="H16" s="326" t="str">
        <f t="shared" si="0"/>
        <v>Omschrijving wordt opgehaald uit "Aanvraag"</v>
      </c>
    </row>
    <row r="17" spans="1:8" x14ac:dyDescent="0.2">
      <c r="A17" s="212">
        <f>+Aanvraag!B39</f>
        <v>9</v>
      </c>
      <c r="B17" s="228"/>
      <c r="C17" s="186" t="str">
        <f>Aanvraag!C39</f>
        <v>Horeca en verhuur</v>
      </c>
      <c r="D17" s="175">
        <f>'A - Subsidie Vast'!C327</f>
        <v>0</v>
      </c>
      <c r="E17" s="175">
        <f>'A - Subsidie Vast'!D327</f>
        <v>0</v>
      </c>
      <c r="F17" s="175">
        <f>'A - Subsidie Vast'!E327</f>
        <v>0</v>
      </c>
      <c r="G17" s="175">
        <f>'A - Subsidie Vast'!F327</f>
        <v>0</v>
      </c>
      <c r="H17" s="326" t="str">
        <f t="shared" si="0"/>
        <v>Omschrijving wordt opgehaald uit "Aanvraag"</v>
      </c>
    </row>
    <row r="18" spans="1:8" x14ac:dyDescent="0.2">
      <c r="A18" s="212"/>
      <c r="B18" s="228"/>
      <c r="C18" s="186"/>
      <c r="D18" s="175"/>
      <c r="E18" s="175"/>
      <c r="F18" s="175"/>
      <c r="G18" s="175"/>
    </row>
    <row r="19" spans="1:8" x14ac:dyDescent="0.2">
      <c r="A19" s="195"/>
      <c r="B19" s="228"/>
      <c r="C19" s="191" t="s">
        <v>197</v>
      </c>
      <c r="D19" s="176">
        <f>SUM(D8:D18)</f>
        <v>0</v>
      </c>
      <c r="E19" s="176">
        <f>SUM(E8:E18)</f>
        <v>0</v>
      </c>
      <c r="F19" s="176">
        <f>SUM(F8:F18)</f>
        <v>0</v>
      </c>
      <c r="G19" s="176">
        <f>SUM(G8:G18)</f>
        <v>0</v>
      </c>
    </row>
    <row r="20" spans="1:8" x14ac:dyDescent="0.2">
      <c r="A20" s="233"/>
      <c r="B20" s="208"/>
      <c r="C20" s="208"/>
      <c r="D20" s="208"/>
      <c r="E20" s="194"/>
      <c r="F20" s="208"/>
      <c r="G20" s="194"/>
    </row>
    <row r="21" spans="1:8" x14ac:dyDescent="0.2">
      <c r="A21" s="212">
        <f>+Aanvraag!B40</f>
        <v>10</v>
      </c>
      <c r="B21" s="229" t="s">
        <v>216</v>
      </c>
      <c r="C21" s="187" t="str">
        <f>Aanvraag!C40</f>
        <v>Projecten</v>
      </c>
      <c r="D21" s="175">
        <f>'A - Subsidie Variabel'!C24</f>
        <v>0</v>
      </c>
      <c r="E21" s="175">
        <f>'A - Subsidie Variabel'!D24</f>
        <v>0</v>
      </c>
      <c r="F21" s="175">
        <f>'A - Subsidie Variabel'!E24</f>
        <v>0</v>
      </c>
      <c r="G21" s="175">
        <f>'A - Subsidie Variabel'!F24</f>
        <v>0</v>
      </c>
      <c r="H21" s="326" t="str">
        <f>A_Uit_Aanvraag_niet_aanpasbaar</f>
        <v>Omschrijving wordt opgehaald uit "Aanvraag"</v>
      </c>
    </row>
    <row r="22" spans="1:8" x14ac:dyDescent="0.2">
      <c r="A22" s="195">
        <f>+Aanvraag!B41</f>
        <v>11</v>
      </c>
      <c r="B22" s="229" t="s">
        <v>47</v>
      </c>
      <c r="C22" s="187" t="str">
        <f>Aanvraag!C41</f>
        <v>Activiteiten</v>
      </c>
      <c r="D22" s="175">
        <f>'A - Subsidie Variabel'!C60</f>
        <v>0</v>
      </c>
      <c r="E22" s="175">
        <f>'A - Subsidie Variabel'!D60</f>
        <v>0</v>
      </c>
      <c r="F22" s="175">
        <f>'A - Subsidie Variabel'!E60</f>
        <v>0</v>
      </c>
      <c r="G22" s="175">
        <f>'A - Subsidie Variabel'!F60</f>
        <v>0</v>
      </c>
      <c r="H22" s="326" t="str">
        <f>A_Uit_Aanvraag_niet_aanpasbaar</f>
        <v>Omschrijving wordt opgehaald uit "Aanvraag"</v>
      </c>
    </row>
    <row r="23" spans="1:8" x14ac:dyDescent="0.2">
      <c r="A23" s="195">
        <f>+Aanvraag!B42</f>
        <v>12</v>
      </c>
      <c r="B23" s="230"/>
      <c r="C23" s="187" t="str">
        <f>Aanvraag!C42</f>
        <v>Jongerenwerk (Activiteiten)</v>
      </c>
      <c r="D23" s="175">
        <f>'A - Subsidie Variabel'!C98</f>
        <v>0</v>
      </c>
      <c r="E23" s="175">
        <f>'A - Subsidie Variabel'!D98</f>
        <v>0</v>
      </c>
      <c r="F23" s="175">
        <f>'A - Subsidie Variabel'!E98</f>
        <v>0</v>
      </c>
      <c r="G23" s="175">
        <f>'A - Subsidie Variabel'!F98</f>
        <v>0</v>
      </c>
      <c r="H23" s="326" t="str">
        <f>A_Uit_Aanvraag_niet_aanpasbaar</f>
        <v>Omschrijving wordt opgehaald uit "Aanvraag"</v>
      </c>
    </row>
    <row r="24" spans="1:8" x14ac:dyDescent="0.2">
      <c r="A24" s="195">
        <f>+Aanvraag!B43</f>
        <v>13</v>
      </c>
      <c r="B24" s="230"/>
      <c r="C24" s="187" t="str">
        <f>Aanvraag!C43</f>
        <v>Reserve - 1</v>
      </c>
      <c r="D24" s="175">
        <f>'A - Subsidie Variabel'!C136</f>
        <v>0</v>
      </c>
      <c r="E24" s="175">
        <f>'A - Subsidie Variabel'!D136</f>
        <v>0</v>
      </c>
      <c r="F24" s="175">
        <f>'A - Subsidie Variabel'!E136</f>
        <v>0</v>
      </c>
      <c r="G24" s="175">
        <f>'A - Subsidie Variabel'!F136</f>
        <v>0</v>
      </c>
      <c r="H24" s="326" t="str">
        <f>A_Uit_Aanvraag_wel_aanpasbaar</f>
        <v>Omschrijving wordt opgehaald uit "Aanvraag", kan daar aangepast worden</v>
      </c>
    </row>
    <row r="25" spans="1:8" x14ac:dyDescent="0.2">
      <c r="A25" s="195">
        <f>+Aanvraag!B44</f>
        <v>14</v>
      </c>
      <c r="B25" s="230"/>
      <c r="C25" s="187" t="str">
        <f>Aanvraag!C44</f>
        <v>Reserve - 2</v>
      </c>
      <c r="D25" s="175">
        <f>'A - Subsidie Variabel'!C174</f>
        <v>0</v>
      </c>
      <c r="E25" s="175">
        <f>'A - Subsidie Variabel'!D174</f>
        <v>0</v>
      </c>
      <c r="F25" s="175">
        <f>'A - Subsidie Variabel'!E174</f>
        <v>0</v>
      </c>
      <c r="G25" s="175">
        <f>'A - Subsidie Variabel'!F174</f>
        <v>0</v>
      </c>
      <c r="H25" s="326" t="str">
        <f>A_Uit_Aanvraag_wel_aanpasbaar</f>
        <v>Omschrijving wordt opgehaald uit "Aanvraag", kan daar aangepast worden</v>
      </c>
    </row>
    <row r="26" spans="1:8" x14ac:dyDescent="0.2">
      <c r="A26" s="195"/>
      <c r="B26" s="230"/>
      <c r="C26" s="187"/>
      <c r="D26" s="175"/>
      <c r="E26" s="175"/>
      <c r="F26" s="175"/>
      <c r="G26" s="175"/>
    </row>
    <row r="27" spans="1:8" x14ac:dyDescent="0.2">
      <c r="A27" s="195"/>
      <c r="B27" s="196"/>
      <c r="C27" s="188" t="s">
        <v>198</v>
      </c>
      <c r="D27" s="176">
        <f>SUM(D20:D26)</f>
        <v>0</v>
      </c>
      <c r="E27" s="176">
        <f>SUM(E20:E26)</f>
        <v>0</v>
      </c>
      <c r="F27" s="176">
        <f>SUM(F20:F26)</f>
        <v>0</v>
      </c>
      <c r="G27" s="176">
        <f>SUM(G20:G26)</f>
        <v>0</v>
      </c>
    </row>
    <row r="28" spans="1:8" x14ac:dyDescent="0.2">
      <c r="A28" s="233"/>
      <c r="B28" s="208"/>
      <c r="C28" s="208"/>
      <c r="D28" s="208"/>
      <c r="E28" s="194"/>
      <c r="F28" s="208"/>
      <c r="G28" s="194"/>
    </row>
    <row r="29" spans="1:8" x14ac:dyDescent="0.2">
      <c r="A29" s="195"/>
      <c r="B29" s="196"/>
      <c r="C29" s="188" t="s">
        <v>7</v>
      </c>
      <c r="D29" s="176">
        <f>D19+D27</f>
        <v>0</v>
      </c>
      <c r="E29" s="176">
        <f>E19+E27</f>
        <v>0</v>
      </c>
      <c r="F29" s="176">
        <f>F19+F27</f>
        <v>0</v>
      </c>
      <c r="G29" s="176">
        <f>G19+G27</f>
        <v>0</v>
      </c>
    </row>
    <row r="30" spans="1:8" x14ac:dyDescent="0.2">
      <c r="A30" s="233"/>
      <c r="B30" s="208"/>
      <c r="C30" s="208"/>
      <c r="D30" s="208"/>
      <c r="E30" s="194"/>
      <c r="F30" s="208"/>
      <c r="G30" s="194"/>
    </row>
    <row r="31" spans="1:8" x14ac:dyDescent="0.2">
      <c r="A31" s="195">
        <f>+Aanvraag!B47</f>
        <v>15</v>
      </c>
      <c r="B31" s="196"/>
      <c r="C31" s="188" t="str">
        <f>+Aanvraag!C47</f>
        <v>Gemeentelijke subsidie</v>
      </c>
      <c r="D31" s="231"/>
      <c r="E31" s="232">
        <f>D29-E29</f>
        <v>0</v>
      </c>
      <c r="F31" s="231"/>
      <c r="G31" s="232">
        <f>F29-G29</f>
        <v>0</v>
      </c>
      <c r="H31" s="98"/>
    </row>
    <row r="32" spans="1:8" x14ac:dyDescent="0.2">
      <c r="A32" s="233"/>
      <c r="B32" s="208"/>
      <c r="C32" s="208"/>
      <c r="D32" s="192"/>
      <c r="E32" s="192"/>
      <c r="F32" s="192"/>
      <c r="G32" s="192"/>
      <c r="H32" s="98"/>
    </row>
    <row r="33" spans="1:7" x14ac:dyDescent="0.2">
      <c r="A33" s="196"/>
      <c r="B33" s="196"/>
      <c r="C33" s="192"/>
      <c r="D33" s="176">
        <f>SUM(D29:D32)</f>
        <v>0</v>
      </c>
      <c r="E33" s="176">
        <f>SUM(E29:E32)</f>
        <v>0</v>
      </c>
      <c r="F33" s="176">
        <f>SUM(F29:F32)</f>
        <v>0</v>
      </c>
      <c r="G33" s="176">
        <f>SUM(G29:G32)</f>
        <v>0</v>
      </c>
    </row>
    <row r="34" spans="1:7" x14ac:dyDescent="0.2">
      <c r="A34" s="99"/>
      <c r="B34" s="99"/>
      <c r="C34" s="100"/>
      <c r="D34" s="101"/>
      <c r="E34" s="101"/>
    </row>
    <row r="35" spans="1:7" x14ac:dyDescent="0.2">
      <c r="B35" s="89" t="s">
        <v>132</v>
      </c>
      <c r="E35" s="102" t="str">
        <f>"Totaal sluit "&amp;IF(E31=Aanvraag!E47,"","niet ")&amp;"aan met aanvraag"</f>
        <v>Totaal sluit aan met aanvraag</v>
      </c>
    </row>
  </sheetData>
  <sheetProtection algorithmName="SHA-512" hashValue="Y+kcyFz4KJ4t/I1vHsui8u3YXLFvVVt63BcvraKDRPG5z3l6xQnY5ZZ9eFdmGisSvn9921PtG0dowQFGdvzNeA==" saltValue="4bnmc28i0H03/8bCtMZpPw==" spinCount="100000" sheet="1" objects="1" scenarios="1"/>
  <mergeCells count="3">
    <mergeCell ref="D7:E7"/>
    <mergeCell ref="F7:G7"/>
    <mergeCell ref="A5:G5"/>
  </mergeCells>
  <pageMargins left="0.70866141732283472" right="0.70866141732283472" top="0.74803149606299213" bottom="0.74803149606299213" header="0.31496062992125984" footer="0.31496062992125984"/>
  <pageSetup paperSize="9" orientation="landscape" r:id="rId1"/>
  <headerFooter>
    <oddFooter>&amp;CBlad &amp;P van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
    <tabColor rgb="FFFFFFCC"/>
  </sheetPr>
  <dimension ref="A1:H343"/>
  <sheetViews>
    <sheetView showGridLines="0" workbookViewId="0">
      <pane ySplit="3" topLeftCell="A4" activePane="bottomLeft" state="frozen"/>
      <selection activeCell="A5" sqref="A5:B7"/>
      <selection pane="bottomLeft" activeCell="C8" sqref="C8"/>
    </sheetView>
  </sheetViews>
  <sheetFormatPr defaultColWidth="8.85546875" defaultRowHeight="12.75" x14ac:dyDescent="0.2"/>
  <cols>
    <col min="1" max="1" width="7.7109375" style="94" customWidth="1"/>
    <col min="2" max="2" width="50.7109375" style="103" customWidth="1"/>
    <col min="3" max="4" width="12.7109375" style="103" customWidth="1"/>
    <col min="5" max="6" width="12.7109375" style="104" customWidth="1"/>
    <col min="7" max="16384" width="8.85546875" style="104"/>
  </cols>
  <sheetData>
    <row r="1" spans="1:7" x14ac:dyDescent="0.2">
      <c r="A1" s="90" t="str">
        <f>naam_organisatie_verantwoording</f>
        <v>Stichting Voorbeeld</v>
      </c>
    </row>
    <row r="2" spans="1:7" x14ac:dyDescent="0.2">
      <c r="A2" s="90" t="str">
        <f>straat_nr_gevestigd_verantwoording&amp;", "&amp;postcode_gevestigd_verantwoording&amp;" "&amp;plaats_gevestigd_verantwoording</f>
        <v>???, ???? ?? Alkmaar</v>
      </c>
      <c r="D2" s="236" t="str">
        <f>'A - Exploitatie'!B9&amp;" "&amp;'A - Exploitatie'!B10</f>
        <v>Subsidie (Vaste kosten)</v>
      </c>
    </row>
    <row r="4" spans="1:7" x14ac:dyDescent="0.2">
      <c r="A4" s="424">
        <f>'A - Exploitatie'!A9</f>
        <v>1</v>
      </c>
      <c r="B4" s="425" t="str">
        <f>'A - Exploitatie'!C9</f>
        <v>Huisvesting</v>
      </c>
      <c r="C4" s="426"/>
      <c r="D4" s="426"/>
      <c r="E4" s="427"/>
      <c r="F4" s="428"/>
    </row>
    <row r="5" spans="1:7" x14ac:dyDescent="0.2">
      <c r="A5" s="424"/>
      <c r="B5" s="429"/>
      <c r="C5" s="430"/>
      <c r="D5" s="430"/>
      <c r="E5" s="431"/>
      <c r="F5" s="432"/>
    </row>
    <row r="6" spans="1:7" x14ac:dyDescent="0.2">
      <c r="A6" s="171"/>
      <c r="B6" s="171"/>
      <c r="C6" s="420" t="str">
        <f>"Begroting "&amp;jaar_subsidie</f>
        <v>Begroting 2021</v>
      </c>
      <c r="D6" s="420"/>
      <c r="E6" s="420" t="str">
        <f>"Begroting "&amp;jaar_subsidie-1</f>
        <v>Begroting 2020</v>
      </c>
      <c r="F6" s="420"/>
    </row>
    <row r="7" spans="1:7" x14ac:dyDescent="0.2">
      <c r="A7" s="173" t="s">
        <v>0</v>
      </c>
      <c r="B7" s="173" t="s">
        <v>1</v>
      </c>
      <c r="C7" s="216" t="s">
        <v>2</v>
      </c>
      <c r="D7" s="216" t="s">
        <v>3</v>
      </c>
      <c r="E7" s="216" t="s">
        <v>2</v>
      </c>
      <c r="F7" s="216" t="s">
        <v>3</v>
      </c>
      <c r="G7" s="319" t="s">
        <v>228</v>
      </c>
    </row>
    <row r="8" spans="1:7" x14ac:dyDescent="0.2">
      <c r="A8" s="196" t="str">
        <f>'V - Subsidie Vast'!A9</f>
        <v>1.01</v>
      </c>
      <c r="B8" s="234" t="s">
        <v>137</v>
      </c>
      <c r="C8" s="235"/>
      <c r="D8" s="235"/>
      <c r="E8" s="235"/>
      <c r="F8" s="235"/>
      <c r="G8" s="320"/>
    </row>
    <row r="9" spans="1:7" x14ac:dyDescent="0.2">
      <c r="A9" s="196" t="str">
        <f>'V - Subsidie Vast'!A10</f>
        <v>1.02</v>
      </c>
      <c r="B9" s="234" t="s">
        <v>138</v>
      </c>
      <c r="C9" s="235"/>
      <c r="D9" s="235"/>
      <c r="E9" s="235"/>
      <c r="F9" s="235"/>
      <c r="G9" s="320"/>
    </row>
    <row r="10" spans="1:7" x14ac:dyDescent="0.2">
      <c r="A10" s="196" t="str">
        <f>'V - Subsidie Vast'!A11</f>
        <v>1.03</v>
      </c>
      <c r="B10" s="234" t="s">
        <v>140</v>
      </c>
      <c r="C10" s="235"/>
      <c r="D10" s="235"/>
      <c r="E10" s="235"/>
      <c r="F10" s="235"/>
      <c r="G10" s="320"/>
    </row>
    <row r="11" spans="1:7" x14ac:dyDescent="0.2">
      <c r="A11" s="196" t="str">
        <f>'V - Subsidie Vast'!A12</f>
        <v>1.04</v>
      </c>
      <c r="B11" s="234" t="s">
        <v>139</v>
      </c>
      <c r="C11" s="235"/>
      <c r="D11" s="235"/>
      <c r="E11" s="235"/>
      <c r="F11" s="235"/>
      <c r="G11" s="320"/>
    </row>
    <row r="12" spans="1:7" x14ac:dyDescent="0.2">
      <c r="A12" s="196" t="str">
        <f>'V - Subsidie Vast'!A13</f>
        <v>1.05</v>
      </c>
      <c r="B12" s="234" t="s">
        <v>141</v>
      </c>
      <c r="C12" s="235"/>
      <c r="D12" s="235"/>
      <c r="E12" s="235"/>
      <c r="F12" s="235"/>
      <c r="G12" s="320"/>
    </row>
    <row r="13" spans="1:7" x14ac:dyDescent="0.2">
      <c r="A13" s="196" t="str">
        <f>'V - Subsidie Vast'!A14</f>
        <v>1.06</v>
      </c>
      <c r="B13" s="234" t="s">
        <v>35</v>
      </c>
      <c r="C13" s="235"/>
      <c r="D13" s="235"/>
      <c r="E13" s="235"/>
      <c r="F13" s="235"/>
      <c r="G13" s="320"/>
    </row>
    <row r="14" spans="1:7" x14ac:dyDescent="0.2">
      <c r="A14" s="196" t="str">
        <f>'V - Subsidie Vast'!A15</f>
        <v>1.07</v>
      </c>
      <c r="B14" s="234" t="s">
        <v>142</v>
      </c>
      <c r="C14" s="235"/>
      <c r="D14" s="235"/>
      <c r="E14" s="235"/>
      <c r="F14" s="235"/>
      <c r="G14" s="320"/>
    </row>
    <row r="15" spans="1:7" x14ac:dyDescent="0.2">
      <c r="A15" s="196" t="str">
        <f>'V - Subsidie Vast'!A16</f>
        <v>1.08</v>
      </c>
      <c r="B15" s="234" t="s">
        <v>143</v>
      </c>
      <c r="C15" s="235"/>
      <c r="D15" s="235"/>
      <c r="E15" s="235"/>
      <c r="F15" s="235"/>
      <c r="G15" s="320"/>
    </row>
    <row r="16" spans="1:7" x14ac:dyDescent="0.2">
      <c r="A16" s="196" t="str">
        <f>'V - Subsidie Vast'!A17</f>
        <v>1.09</v>
      </c>
      <c r="B16" s="234" t="s">
        <v>144</v>
      </c>
      <c r="C16" s="235"/>
      <c r="D16" s="235"/>
      <c r="E16" s="235"/>
      <c r="F16" s="235"/>
      <c r="G16" s="320"/>
    </row>
    <row r="17" spans="1:7" x14ac:dyDescent="0.2">
      <c r="A17" s="196" t="str">
        <f>'V - Subsidie Vast'!A18</f>
        <v>1.10</v>
      </c>
      <c r="B17" s="318">
        <v>0</v>
      </c>
      <c r="C17" s="235"/>
      <c r="D17" s="235"/>
      <c r="E17" s="235"/>
      <c r="F17" s="235"/>
      <c r="G17" s="320" t="str">
        <f>A_aanpasbaar</f>
        <v>Omschrijving kan aangepast worden</v>
      </c>
    </row>
    <row r="18" spans="1:7" x14ac:dyDescent="0.2">
      <c r="A18" s="196" t="str">
        <f>'V - Subsidie Vast'!A19</f>
        <v>1.11</v>
      </c>
      <c r="B18" s="234" t="s">
        <v>176</v>
      </c>
      <c r="C18" s="235"/>
      <c r="D18" s="235"/>
      <c r="E18" s="235"/>
      <c r="F18" s="235"/>
      <c r="G18" s="320"/>
    </row>
    <row r="19" spans="1:7" x14ac:dyDescent="0.2">
      <c r="A19" s="196" t="str">
        <f>'V - Subsidie Vast'!A20</f>
        <v>1.12</v>
      </c>
      <c r="B19" s="234" t="s">
        <v>159</v>
      </c>
      <c r="C19" s="235"/>
      <c r="D19" s="235"/>
      <c r="E19" s="235"/>
      <c r="F19" s="235"/>
      <c r="G19" s="320"/>
    </row>
    <row r="20" spans="1:7" x14ac:dyDescent="0.2">
      <c r="A20" s="196" t="str">
        <f>'V - Subsidie Vast'!A21</f>
        <v>1.13</v>
      </c>
      <c r="B20" s="318">
        <v>0</v>
      </c>
      <c r="C20" s="235"/>
      <c r="D20" s="235"/>
      <c r="E20" s="235"/>
      <c r="F20" s="235"/>
      <c r="G20" s="320" t="str">
        <f>A_aanpasbaar</f>
        <v>Omschrijving kan aangepast worden</v>
      </c>
    </row>
    <row r="21" spans="1:7" x14ac:dyDescent="0.2">
      <c r="A21" s="196" t="str">
        <f>'V - Subsidie Vast'!A22</f>
        <v>1.14</v>
      </c>
      <c r="B21" s="318">
        <v>0</v>
      </c>
      <c r="C21" s="235"/>
      <c r="D21" s="235"/>
      <c r="E21" s="235"/>
      <c r="F21" s="235"/>
      <c r="G21" s="320" t="str">
        <f>A_aanpasbaar</f>
        <v>Omschrijving kan aangepast worden</v>
      </c>
    </row>
    <row r="22" spans="1:7" x14ac:dyDescent="0.2">
      <c r="A22" s="196" t="str">
        <f>'V - Subsidie Vast'!A23</f>
        <v>1.15</v>
      </c>
      <c r="B22" s="318">
        <v>0</v>
      </c>
      <c r="C22" s="235"/>
      <c r="D22" s="235"/>
      <c r="E22" s="235"/>
      <c r="F22" s="235"/>
      <c r="G22" s="320" t="str">
        <f>A_aanpasbaar</f>
        <v>Omschrijving kan aangepast worden</v>
      </c>
    </row>
    <row r="23" spans="1:7" ht="4.9000000000000004" customHeight="1" x14ac:dyDescent="0.2">
      <c r="A23" s="196"/>
      <c r="B23" s="192"/>
      <c r="C23" s="219"/>
      <c r="D23" s="219"/>
      <c r="E23" s="219"/>
      <c r="F23" s="219"/>
    </row>
    <row r="24" spans="1:7" x14ac:dyDescent="0.2">
      <c r="A24" s="196"/>
      <c r="B24" s="188" t="s">
        <v>7</v>
      </c>
      <c r="C24" s="176">
        <f>SUM(C7:C23)</f>
        <v>0</v>
      </c>
      <c r="D24" s="176">
        <f>SUM(D7:D23)</f>
        <v>0</v>
      </c>
      <c r="E24" s="176">
        <f>SUM(E7:E23)</f>
        <v>0</v>
      </c>
      <c r="F24" s="176">
        <f>SUM(F7:F23)</f>
        <v>0</v>
      </c>
    </row>
    <row r="25" spans="1:7" x14ac:dyDescent="0.2">
      <c r="A25" s="269" t="s">
        <v>217</v>
      </c>
      <c r="B25" s="270"/>
      <c r="C25" s="278"/>
      <c r="D25" s="278"/>
      <c r="E25" s="278"/>
      <c r="F25" s="279"/>
    </row>
    <row r="26" spans="1:7" x14ac:dyDescent="0.2">
      <c r="A26" s="271"/>
      <c r="B26" s="272"/>
      <c r="C26" s="282"/>
      <c r="D26" s="282"/>
      <c r="E26" s="282"/>
      <c r="F26" s="283"/>
    </row>
    <row r="27" spans="1:7" x14ac:dyDescent="0.2">
      <c r="A27" s="271"/>
      <c r="B27" s="272"/>
      <c r="C27" s="282"/>
      <c r="D27" s="282"/>
      <c r="E27" s="282"/>
      <c r="F27" s="283"/>
    </row>
    <row r="28" spans="1:7" x14ac:dyDescent="0.2">
      <c r="A28" s="271"/>
      <c r="B28" s="272"/>
      <c r="C28" s="282"/>
      <c r="D28" s="282"/>
      <c r="E28" s="282"/>
      <c r="F28" s="283"/>
    </row>
    <row r="29" spans="1:7" x14ac:dyDescent="0.2">
      <c r="A29" s="271"/>
      <c r="B29" s="272"/>
      <c r="C29" s="282"/>
      <c r="D29" s="282"/>
      <c r="E29" s="282"/>
      <c r="F29" s="283"/>
    </row>
    <row r="30" spans="1:7" x14ac:dyDescent="0.2">
      <c r="A30" s="271"/>
      <c r="B30" s="272"/>
      <c r="C30" s="282"/>
      <c r="D30" s="282"/>
      <c r="E30" s="282"/>
      <c r="F30" s="283"/>
    </row>
    <row r="31" spans="1:7" x14ac:dyDescent="0.2">
      <c r="A31" s="271"/>
      <c r="B31" s="272"/>
      <c r="C31" s="282"/>
      <c r="D31" s="282"/>
      <c r="E31" s="282"/>
      <c r="F31" s="283"/>
    </row>
    <row r="32" spans="1:7" x14ac:dyDescent="0.2">
      <c r="A32" s="271"/>
      <c r="B32" s="272"/>
      <c r="C32" s="282"/>
      <c r="D32" s="282"/>
      <c r="E32" s="282"/>
      <c r="F32" s="283"/>
    </row>
    <row r="33" spans="1:8" x14ac:dyDescent="0.2">
      <c r="A33" s="271"/>
      <c r="B33" s="272"/>
      <c r="C33" s="282"/>
      <c r="D33" s="282"/>
      <c r="E33" s="282"/>
      <c r="F33" s="283"/>
    </row>
    <row r="34" spans="1:8" x14ac:dyDescent="0.2">
      <c r="A34" s="271"/>
      <c r="B34" s="272"/>
      <c r="C34" s="282"/>
      <c r="D34" s="282"/>
      <c r="E34" s="282"/>
      <c r="F34" s="283"/>
    </row>
    <row r="35" spans="1:8" x14ac:dyDescent="0.2">
      <c r="A35" s="271"/>
      <c r="B35" s="272"/>
      <c r="C35" s="282"/>
      <c r="D35" s="282"/>
      <c r="E35" s="282"/>
      <c r="F35" s="283"/>
    </row>
    <row r="36" spans="1:8" x14ac:dyDescent="0.2">
      <c r="A36" s="271"/>
      <c r="B36" s="272"/>
      <c r="C36" s="282"/>
      <c r="D36" s="282"/>
      <c r="E36" s="282"/>
      <c r="F36" s="283"/>
    </row>
    <row r="37" spans="1:8" x14ac:dyDescent="0.2">
      <c r="A37" s="271"/>
      <c r="B37" s="272"/>
      <c r="C37" s="282"/>
      <c r="D37" s="282"/>
      <c r="E37" s="282"/>
      <c r="F37" s="283"/>
    </row>
    <row r="38" spans="1:8" x14ac:dyDescent="0.2">
      <c r="A38" s="271"/>
      <c r="B38" s="272"/>
      <c r="C38" s="282"/>
      <c r="D38" s="282"/>
      <c r="E38" s="282"/>
      <c r="F38" s="283"/>
    </row>
    <row r="39" spans="1:8" x14ac:dyDescent="0.2">
      <c r="A39" s="271"/>
      <c r="B39" s="272"/>
      <c r="C39" s="282"/>
      <c r="D39" s="282"/>
      <c r="E39" s="282"/>
      <c r="F39" s="283"/>
    </row>
    <row r="40" spans="1:8" x14ac:dyDescent="0.2">
      <c r="A40" s="290"/>
      <c r="B40" s="291"/>
      <c r="C40" s="291"/>
      <c r="D40" s="291"/>
      <c r="E40" s="291"/>
      <c r="F40" s="292"/>
    </row>
    <row r="42" spans="1:8" x14ac:dyDescent="0.2">
      <c r="A42" s="424">
        <f>+'A - Exploitatie'!A10</f>
        <v>2</v>
      </c>
      <c r="B42" s="425" t="str">
        <f>+'A - Exploitatie'!C10</f>
        <v>Personeel, facilitair</v>
      </c>
      <c r="C42" s="426"/>
      <c r="D42" s="426"/>
      <c r="E42" s="427"/>
      <c r="F42" s="428"/>
    </row>
    <row r="43" spans="1:8" x14ac:dyDescent="0.2">
      <c r="A43" s="424"/>
      <c r="B43" s="429"/>
      <c r="C43" s="430"/>
      <c r="D43" s="430"/>
      <c r="E43" s="431"/>
      <c r="F43" s="432"/>
    </row>
    <row r="44" spans="1:8" x14ac:dyDescent="0.2">
      <c r="A44" s="171"/>
      <c r="B44" s="171"/>
      <c r="C44" s="420" t="str">
        <f>"Begroting "&amp;jaar_subsidie</f>
        <v>Begroting 2021</v>
      </c>
      <c r="D44" s="420"/>
      <c r="E44" s="420" t="str">
        <f>"Begroting "&amp;jaar_subsidie-1</f>
        <v>Begroting 2020</v>
      </c>
      <c r="F44" s="420"/>
    </row>
    <row r="45" spans="1:8" x14ac:dyDescent="0.2">
      <c r="A45" s="173" t="s">
        <v>0</v>
      </c>
      <c r="B45" s="173" t="s">
        <v>1</v>
      </c>
      <c r="C45" s="216" t="s">
        <v>2</v>
      </c>
      <c r="D45" s="216" t="s">
        <v>3</v>
      </c>
      <c r="E45" s="216" t="s">
        <v>2</v>
      </c>
      <c r="F45" s="216" t="s">
        <v>3</v>
      </c>
      <c r="G45" s="319" t="s">
        <v>228</v>
      </c>
    </row>
    <row r="46" spans="1:8" x14ac:dyDescent="0.2">
      <c r="A46" s="196" t="str">
        <f>'V - Subsidie Vast'!A47</f>
        <v>2.01</v>
      </c>
      <c r="B46" s="234" t="str">
        <f>"Zakelijkleider "&amp;G46&amp;" uur/week"</f>
        <v>Zakelijkleider 0 uur/week</v>
      </c>
      <c r="C46" s="235"/>
      <c r="D46" s="235"/>
      <c r="E46" s="235"/>
      <c r="F46" s="235"/>
      <c r="G46" s="327">
        <v>0</v>
      </c>
      <c r="H46" s="321" t="s">
        <v>225</v>
      </c>
    </row>
    <row r="47" spans="1:8" x14ac:dyDescent="0.2">
      <c r="A47" s="196" t="str">
        <f>'V - Subsidie Vast'!A48</f>
        <v>2.02</v>
      </c>
      <c r="B47" s="234" t="str">
        <f>"Zakelijkleider "&amp;G47&amp;" uur/week"</f>
        <v>Zakelijkleider 0 uur/week</v>
      </c>
      <c r="C47" s="235"/>
      <c r="D47" s="235"/>
      <c r="E47" s="235"/>
      <c r="F47" s="235"/>
      <c r="G47" s="327">
        <v>0</v>
      </c>
    </row>
    <row r="48" spans="1:8" x14ac:dyDescent="0.2">
      <c r="A48" s="196" t="str">
        <f>'V - Subsidie Vast'!A49</f>
        <v>2.03</v>
      </c>
      <c r="B48" s="234" t="str">
        <f>"Sr. Adm.mdw. "&amp;G48&amp;" uur/week"</f>
        <v>Sr. Adm.mdw. 0 uur/week</v>
      </c>
      <c r="C48" s="235"/>
      <c r="D48" s="235"/>
      <c r="E48" s="235"/>
      <c r="F48" s="235"/>
      <c r="G48" s="327">
        <v>0</v>
      </c>
    </row>
    <row r="49" spans="1:7" x14ac:dyDescent="0.2">
      <c r="A49" s="196" t="str">
        <f>'V - Subsidie Vast'!A50</f>
        <v>2.04</v>
      </c>
      <c r="B49" s="234" t="str">
        <f>"Adm.mdw. "&amp;G49&amp;" uur/week"</f>
        <v>Adm.mdw. 0 uur/week</v>
      </c>
      <c r="C49" s="235"/>
      <c r="D49" s="235"/>
      <c r="E49" s="235"/>
      <c r="F49" s="235"/>
      <c r="G49" s="327">
        <v>0</v>
      </c>
    </row>
    <row r="50" spans="1:7" x14ac:dyDescent="0.2">
      <c r="A50" s="196" t="str">
        <f>'V - Subsidie Vast'!A51</f>
        <v>2.05</v>
      </c>
      <c r="B50" s="234" t="str">
        <f>"Adm.mdw. "&amp;G50&amp;" uur/week"</f>
        <v>Adm.mdw. 0 uur/week</v>
      </c>
      <c r="C50" s="235"/>
      <c r="D50" s="235"/>
      <c r="E50" s="235"/>
      <c r="F50" s="235"/>
      <c r="G50" s="327">
        <v>0</v>
      </c>
    </row>
    <row r="51" spans="1:7" x14ac:dyDescent="0.2">
      <c r="A51" s="196" t="str">
        <f>'V - Subsidie Vast'!A52</f>
        <v>2.06</v>
      </c>
      <c r="B51" s="234" t="str">
        <f>"Beheerder "&amp;G51&amp;" uur/week"</f>
        <v>Beheerder 0 uur/week</v>
      </c>
      <c r="C51" s="235"/>
      <c r="D51" s="235"/>
      <c r="E51" s="235"/>
      <c r="F51" s="235"/>
      <c r="G51" s="327">
        <v>0</v>
      </c>
    </row>
    <row r="52" spans="1:7" x14ac:dyDescent="0.2">
      <c r="A52" s="196" t="str">
        <f>'V - Subsidie Vast'!A53</f>
        <v>2.07</v>
      </c>
      <c r="B52" s="234" t="s">
        <v>220</v>
      </c>
      <c r="C52" s="235"/>
      <c r="D52" s="235"/>
      <c r="E52" s="235"/>
      <c r="F52" s="235"/>
    </row>
    <row r="53" spans="1:7" x14ac:dyDescent="0.2">
      <c r="A53" s="196" t="str">
        <f>'V - Subsidie Vast'!A54</f>
        <v>2.08</v>
      </c>
      <c r="B53" s="234" t="s">
        <v>38</v>
      </c>
      <c r="C53" s="235"/>
      <c r="D53" s="235"/>
      <c r="E53" s="235"/>
      <c r="F53" s="235"/>
    </row>
    <row r="54" spans="1:7" x14ac:dyDescent="0.2">
      <c r="A54" s="196" t="str">
        <f>'V - Subsidie Vast'!A55</f>
        <v>2.09</v>
      </c>
      <c r="B54" s="234" t="s">
        <v>158</v>
      </c>
      <c r="C54" s="235"/>
      <c r="D54" s="235"/>
      <c r="E54" s="235"/>
      <c r="F54" s="235"/>
    </row>
    <row r="55" spans="1:7" x14ac:dyDescent="0.2">
      <c r="A55" s="196" t="str">
        <f>'V - Subsidie Vast'!A56</f>
        <v>2.10</v>
      </c>
      <c r="B55" s="234" t="s">
        <v>34</v>
      </c>
      <c r="C55" s="235"/>
      <c r="D55" s="235"/>
      <c r="E55" s="235"/>
      <c r="F55" s="235"/>
    </row>
    <row r="56" spans="1:7" x14ac:dyDescent="0.2">
      <c r="A56" s="196" t="str">
        <f>'V - Subsidie Vast'!A57</f>
        <v>2.11</v>
      </c>
      <c r="B56" s="234" t="s">
        <v>220</v>
      </c>
      <c r="C56" s="235"/>
      <c r="D56" s="235"/>
      <c r="E56" s="235"/>
      <c r="F56" s="235"/>
    </row>
    <row r="57" spans="1:7" x14ac:dyDescent="0.2">
      <c r="A57" s="196" t="str">
        <f>'V - Subsidie Vast'!A58</f>
        <v>2.12</v>
      </c>
      <c r="B57" s="234" t="s">
        <v>145</v>
      </c>
      <c r="C57" s="235"/>
      <c r="D57" s="235"/>
      <c r="E57" s="235"/>
      <c r="F57" s="235"/>
    </row>
    <row r="58" spans="1:7" x14ac:dyDescent="0.2">
      <c r="A58" s="196" t="str">
        <f>'V - Subsidie Vast'!A59</f>
        <v>2.13</v>
      </c>
      <c r="B58" s="318">
        <v>0</v>
      </c>
      <c r="C58" s="235"/>
      <c r="D58" s="235"/>
      <c r="E58" s="235"/>
      <c r="F58" s="235"/>
      <c r="G58" s="320" t="str">
        <f>A_aanpasbaar</f>
        <v>Omschrijving kan aangepast worden</v>
      </c>
    </row>
    <row r="59" spans="1:7" x14ac:dyDescent="0.2">
      <c r="A59" s="196" t="str">
        <f>'V - Subsidie Vast'!A60</f>
        <v>2.14</v>
      </c>
      <c r="B59" s="318">
        <v>0</v>
      </c>
      <c r="C59" s="235"/>
      <c r="D59" s="235"/>
      <c r="E59" s="235"/>
      <c r="F59" s="235"/>
      <c r="G59" s="320" t="str">
        <f>A_aanpasbaar</f>
        <v>Omschrijving kan aangepast worden</v>
      </c>
    </row>
    <row r="60" spans="1:7" x14ac:dyDescent="0.2">
      <c r="A60" s="196" t="str">
        <f>'V - Subsidie Vast'!A61</f>
        <v>2.15</v>
      </c>
      <c r="B60" s="318">
        <v>0</v>
      </c>
      <c r="C60" s="235"/>
      <c r="D60" s="235"/>
      <c r="E60" s="235"/>
      <c r="F60" s="235"/>
      <c r="G60" s="320" t="str">
        <f>A_aanpasbaar</f>
        <v>Omschrijving kan aangepast worden</v>
      </c>
    </row>
    <row r="61" spans="1:7" ht="4.9000000000000004" customHeight="1" x14ac:dyDescent="0.2">
      <c r="A61" s="196"/>
      <c r="B61" s="192"/>
      <c r="C61" s="219"/>
      <c r="D61" s="219"/>
      <c r="E61" s="219"/>
      <c r="F61" s="219"/>
    </row>
    <row r="62" spans="1:7" x14ac:dyDescent="0.2">
      <c r="A62" s="196"/>
      <c r="B62" s="188" t="s">
        <v>7</v>
      </c>
      <c r="C62" s="176">
        <f>SUM(C45:C61)</f>
        <v>0</v>
      </c>
      <c r="D62" s="176">
        <f>SUM(D45:D61)</f>
        <v>0</v>
      </c>
      <c r="E62" s="176">
        <f>SUM(E45:E61)</f>
        <v>0</v>
      </c>
      <c r="F62" s="176">
        <f>SUM(F45:F61)</f>
        <v>0</v>
      </c>
    </row>
    <row r="63" spans="1:7" x14ac:dyDescent="0.2">
      <c r="A63" s="269" t="s">
        <v>217</v>
      </c>
      <c r="B63" s="270"/>
      <c r="C63" s="278"/>
      <c r="D63" s="278"/>
      <c r="E63" s="278"/>
      <c r="F63" s="279"/>
    </row>
    <row r="64" spans="1:7" x14ac:dyDescent="0.2">
      <c r="A64" s="271"/>
      <c r="B64" s="272"/>
      <c r="C64" s="282"/>
      <c r="D64" s="282"/>
      <c r="E64" s="282"/>
      <c r="F64" s="283"/>
    </row>
    <row r="65" spans="1:6" x14ac:dyDescent="0.2">
      <c r="A65" s="271"/>
      <c r="B65" s="272"/>
      <c r="C65" s="282"/>
      <c r="D65" s="282"/>
      <c r="E65" s="282"/>
      <c r="F65" s="283"/>
    </row>
    <row r="66" spans="1:6" x14ac:dyDescent="0.2">
      <c r="A66" s="271"/>
      <c r="B66" s="272"/>
      <c r="C66" s="282"/>
      <c r="D66" s="282"/>
      <c r="E66" s="282"/>
      <c r="F66" s="283"/>
    </row>
    <row r="67" spans="1:6" x14ac:dyDescent="0.2">
      <c r="A67" s="271"/>
      <c r="B67" s="272"/>
      <c r="C67" s="282"/>
      <c r="D67" s="282"/>
      <c r="E67" s="282"/>
      <c r="F67" s="283"/>
    </row>
    <row r="68" spans="1:6" x14ac:dyDescent="0.2">
      <c r="A68" s="271"/>
      <c r="B68" s="272"/>
      <c r="C68" s="282"/>
      <c r="D68" s="282"/>
      <c r="E68" s="282"/>
      <c r="F68" s="283"/>
    </row>
    <row r="69" spans="1:6" x14ac:dyDescent="0.2">
      <c r="A69" s="271"/>
      <c r="B69" s="272"/>
      <c r="C69" s="282"/>
      <c r="D69" s="282"/>
      <c r="E69" s="282"/>
      <c r="F69" s="283"/>
    </row>
    <row r="70" spans="1:6" x14ac:dyDescent="0.2">
      <c r="A70" s="271"/>
      <c r="B70" s="272"/>
      <c r="C70" s="282"/>
      <c r="D70" s="282"/>
      <c r="E70" s="282"/>
      <c r="F70" s="283"/>
    </row>
    <row r="71" spans="1:6" x14ac:dyDescent="0.2">
      <c r="A71" s="271"/>
      <c r="B71" s="272"/>
      <c r="C71" s="282"/>
      <c r="D71" s="282"/>
      <c r="E71" s="282"/>
      <c r="F71" s="283"/>
    </row>
    <row r="72" spans="1:6" x14ac:dyDescent="0.2">
      <c r="A72" s="271"/>
      <c r="B72" s="272"/>
      <c r="C72" s="282"/>
      <c r="D72" s="282"/>
      <c r="E72" s="282"/>
      <c r="F72" s="283"/>
    </row>
    <row r="73" spans="1:6" x14ac:dyDescent="0.2">
      <c r="A73" s="271"/>
      <c r="B73" s="272"/>
      <c r="C73" s="282"/>
      <c r="D73" s="282"/>
      <c r="E73" s="282"/>
      <c r="F73" s="283"/>
    </row>
    <row r="74" spans="1:6" x14ac:dyDescent="0.2">
      <c r="A74" s="271"/>
      <c r="B74" s="272"/>
      <c r="C74" s="282"/>
      <c r="D74" s="282"/>
      <c r="E74" s="282"/>
      <c r="F74" s="283"/>
    </row>
    <row r="75" spans="1:6" x14ac:dyDescent="0.2">
      <c r="A75" s="271"/>
      <c r="B75" s="272"/>
      <c r="C75" s="282"/>
      <c r="D75" s="282"/>
      <c r="E75" s="282"/>
      <c r="F75" s="283"/>
    </row>
    <row r="76" spans="1:6" x14ac:dyDescent="0.2">
      <c r="A76" s="271"/>
      <c r="B76" s="272"/>
      <c r="C76" s="282"/>
      <c r="D76" s="282"/>
      <c r="E76" s="282"/>
      <c r="F76" s="283"/>
    </row>
    <row r="77" spans="1:6" x14ac:dyDescent="0.2">
      <c r="A77" s="271"/>
      <c r="B77" s="272"/>
      <c r="C77" s="282"/>
      <c r="D77" s="282"/>
      <c r="E77" s="282"/>
      <c r="F77" s="283"/>
    </row>
    <row r="78" spans="1:6" x14ac:dyDescent="0.2">
      <c r="A78" s="290"/>
      <c r="B78" s="291"/>
      <c r="C78" s="291"/>
      <c r="D78" s="291"/>
      <c r="E78" s="291"/>
      <c r="F78" s="292"/>
    </row>
    <row r="80" spans="1:6" x14ac:dyDescent="0.2">
      <c r="A80" s="424">
        <f>+'A - Exploitatie'!A11</f>
        <v>3</v>
      </c>
      <c r="B80" s="425" t="str">
        <f>+'A - Exploitatie'!C11</f>
        <v>Organisatie</v>
      </c>
      <c r="C80" s="426"/>
      <c r="D80" s="426"/>
      <c r="E80" s="427"/>
      <c r="F80" s="428"/>
    </row>
    <row r="81" spans="1:7" x14ac:dyDescent="0.2">
      <c r="A81" s="424"/>
      <c r="B81" s="429"/>
      <c r="C81" s="430"/>
      <c r="D81" s="430"/>
      <c r="E81" s="431"/>
      <c r="F81" s="432"/>
    </row>
    <row r="82" spans="1:7" x14ac:dyDescent="0.2">
      <c r="A82" s="171"/>
      <c r="B82" s="171"/>
      <c r="C82" s="420" t="str">
        <f>"Begroting "&amp;jaar_subsidie</f>
        <v>Begroting 2021</v>
      </c>
      <c r="D82" s="420"/>
      <c r="E82" s="420" t="str">
        <f>"Begroting "&amp;jaar_subsidie-1</f>
        <v>Begroting 2020</v>
      </c>
      <c r="F82" s="420"/>
    </row>
    <row r="83" spans="1:7" x14ac:dyDescent="0.2">
      <c r="A83" s="173" t="s">
        <v>0</v>
      </c>
      <c r="B83" s="173" t="s">
        <v>1</v>
      </c>
      <c r="C83" s="216" t="s">
        <v>2</v>
      </c>
      <c r="D83" s="216" t="s">
        <v>3</v>
      </c>
      <c r="E83" s="216" t="s">
        <v>2</v>
      </c>
      <c r="F83" s="216" t="s">
        <v>3</v>
      </c>
      <c r="G83" s="319" t="s">
        <v>228</v>
      </c>
    </row>
    <row r="84" spans="1:7" x14ac:dyDescent="0.2">
      <c r="A84" s="196" t="str">
        <f>'V - Subsidie Vast'!A85</f>
        <v>3.01</v>
      </c>
      <c r="B84" s="234" t="s">
        <v>146</v>
      </c>
      <c r="C84" s="235"/>
      <c r="D84" s="235"/>
      <c r="E84" s="235"/>
      <c r="F84" s="235"/>
    </row>
    <row r="85" spans="1:7" x14ac:dyDescent="0.2">
      <c r="A85" s="196" t="str">
        <f>'V - Subsidie Vast'!A86</f>
        <v>3.02</v>
      </c>
      <c r="B85" s="234" t="s">
        <v>147</v>
      </c>
      <c r="C85" s="235"/>
      <c r="D85" s="235"/>
      <c r="E85" s="235"/>
      <c r="F85" s="235"/>
    </row>
    <row r="86" spans="1:7" x14ac:dyDescent="0.2">
      <c r="A86" s="196" t="str">
        <f>'V - Subsidie Vast'!A87</f>
        <v>3.03</v>
      </c>
      <c r="B86" s="234" t="s">
        <v>148</v>
      </c>
      <c r="C86" s="235"/>
      <c r="D86" s="235"/>
      <c r="E86" s="235"/>
      <c r="F86" s="235"/>
    </row>
    <row r="87" spans="1:7" x14ac:dyDescent="0.2">
      <c r="A87" s="196" t="str">
        <f>'V - Subsidie Vast'!A88</f>
        <v>3.04</v>
      </c>
      <c r="B87" s="234" t="s">
        <v>149</v>
      </c>
      <c r="C87" s="235"/>
      <c r="D87" s="235"/>
      <c r="E87" s="235"/>
      <c r="F87" s="235"/>
    </row>
    <row r="88" spans="1:7" x14ac:dyDescent="0.2">
      <c r="A88" s="196" t="str">
        <f>'V - Subsidie Vast'!A89</f>
        <v>3.05</v>
      </c>
      <c r="B88" s="234" t="s">
        <v>227</v>
      </c>
      <c r="C88" s="235"/>
      <c r="D88" s="235"/>
      <c r="E88" s="235"/>
      <c r="F88" s="235"/>
    </row>
    <row r="89" spans="1:7" x14ac:dyDescent="0.2">
      <c r="A89" s="196" t="str">
        <f>'V - Subsidie Vast'!A90</f>
        <v>3.06</v>
      </c>
      <c r="B89" s="318">
        <v>0</v>
      </c>
      <c r="C89" s="235"/>
      <c r="D89" s="235"/>
      <c r="E89" s="235"/>
      <c r="F89" s="235"/>
      <c r="G89" s="320" t="str">
        <f>A_aanpasbaar</f>
        <v>Omschrijving kan aangepast worden</v>
      </c>
    </row>
    <row r="90" spans="1:7" x14ac:dyDescent="0.2">
      <c r="A90" s="196" t="str">
        <f>'V - Subsidie Vast'!A91</f>
        <v>3.07</v>
      </c>
      <c r="B90" s="318">
        <v>0</v>
      </c>
      <c r="C90" s="235"/>
      <c r="D90" s="235"/>
      <c r="E90" s="235"/>
      <c r="F90" s="235"/>
      <c r="G90" s="320" t="str">
        <f>A_aanpasbaar</f>
        <v>Omschrijving kan aangepast worden</v>
      </c>
    </row>
    <row r="91" spans="1:7" x14ac:dyDescent="0.2">
      <c r="A91" s="196" t="str">
        <f>'V - Subsidie Vast'!A92</f>
        <v>3.08</v>
      </c>
      <c r="B91" s="234" t="s">
        <v>36</v>
      </c>
      <c r="C91" s="235"/>
      <c r="D91" s="235"/>
      <c r="E91" s="235"/>
      <c r="F91" s="235"/>
    </row>
    <row r="92" spans="1:7" x14ac:dyDescent="0.2">
      <c r="A92" s="196" t="str">
        <f>'V - Subsidie Vast'!A93</f>
        <v>3.09</v>
      </c>
      <c r="B92" s="234" t="s">
        <v>150</v>
      </c>
      <c r="C92" s="235"/>
      <c r="D92" s="235"/>
      <c r="E92" s="235"/>
      <c r="F92" s="235"/>
    </row>
    <row r="93" spans="1:7" x14ac:dyDescent="0.2">
      <c r="A93" s="196" t="str">
        <f>'V - Subsidie Vast'!A94</f>
        <v>3.10</v>
      </c>
      <c r="B93" s="234" t="s">
        <v>151</v>
      </c>
      <c r="C93" s="235"/>
      <c r="D93" s="235"/>
      <c r="E93" s="235"/>
      <c r="F93" s="235"/>
    </row>
    <row r="94" spans="1:7" x14ac:dyDescent="0.2">
      <c r="A94" s="196" t="str">
        <f>'V - Subsidie Vast'!A95</f>
        <v>3.11</v>
      </c>
      <c r="B94" s="234" t="s">
        <v>152</v>
      </c>
      <c r="C94" s="235"/>
      <c r="D94" s="235"/>
      <c r="E94" s="235"/>
      <c r="F94" s="235"/>
    </row>
    <row r="95" spans="1:7" x14ac:dyDescent="0.2">
      <c r="A95" s="196" t="str">
        <f>'V - Subsidie Vast'!A96</f>
        <v>3.12</v>
      </c>
      <c r="B95" s="234" t="s">
        <v>153</v>
      </c>
      <c r="C95" s="235"/>
      <c r="D95" s="235"/>
      <c r="E95" s="235"/>
      <c r="F95" s="235"/>
    </row>
    <row r="96" spans="1:7" x14ac:dyDescent="0.2">
      <c r="A96" s="196" t="str">
        <f>'V - Subsidie Vast'!A97</f>
        <v>3.13</v>
      </c>
      <c r="B96" s="234" t="s">
        <v>166</v>
      </c>
      <c r="C96" s="235"/>
      <c r="D96" s="235"/>
      <c r="E96" s="235"/>
      <c r="F96" s="235"/>
    </row>
    <row r="97" spans="1:7" x14ac:dyDescent="0.2">
      <c r="A97" s="196" t="str">
        <f>'V - Subsidie Vast'!A98</f>
        <v>3.14</v>
      </c>
      <c r="B97" s="234" t="s">
        <v>126</v>
      </c>
      <c r="C97" s="235"/>
      <c r="D97" s="235"/>
      <c r="E97" s="235"/>
      <c r="F97" s="235"/>
    </row>
    <row r="98" spans="1:7" x14ac:dyDescent="0.2">
      <c r="A98" s="196" t="str">
        <f>'V - Subsidie Vast'!A99</f>
        <v>3.15</v>
      </c>
      <c r="B98" s="318"/>
      <c r="C98" s="235"/>
      <c r="D98" s="235"/>
      <c r="E98" s="235"/>
      <c r="F98" s="235"/>
      <c r="G98" s="320" t="str">
        <f>A_aanpasbaar</f>
        <v>Omschrijving kan aangepast worden</v>
      </c>
    </row>
    <row r="99" spans="1:7" ht="4.9000000000000004" customHeight="1" x14ac:dyDescent="0.2">
      <c r="A99" s="196"/>
      <c r="B99" s="192"/>
      <c r="C99" s="219"/>
      <c r="D99" s="219"/>
      <c r="E99" s="219"/>
      <c r="F99" s="219"/>
    </row>
    <row r="100" spans="1:7" x14ac:dyDescent="0.2">
      <c r="A100" s="196"/>
      <c r="B100" s="188" t="s">
        <v>7</v>
      </c>
      <c r="C100" s="176">
        <f>SUM(C83:C99)</f>
        <v>0</v>
      </c>
      <c r="D100" s="176">
        <f>SUM(D83:D99)</f>
        <v>0</v>
      </c>
      <c r="E100" s="176">
        <f>SUM(E83:E99)</f>
        <v>0</v>
      </c>
      <c r="F100" s="176">
        <f>SUM(F83:F99)</f>
        <v>0</v>
      </c>
    </row>
    <row r="101" spans="1:7" x14ac:dyDescent="0.2">
      <c r="A101" s="269" t="s">
        <v>217</v>
      </c>
      <c r="B101" s="270"/>
      <c r="C101" s="278"/>
      <c r="D101" s="278"/>
      <c r="E101" s="278"/>
      <c r="F101" s="279"/>
    </row>
    <row r="102" spans="1:7" x14ac:dyDescent="0.2">
      <c r="A102" s="271"/>
      <c r="B102" s="272"/>
      <c r="C102" s="282"/>
      <c r="D102" s="282"/>
      <c r="E102" s="282"/>
      <c r="F102" s="283"/>
    </row>
    <row r="103" spans="1:7" x14ac:dyDescent="0.2">
      <c r="A103" s="271"/>
      <c r="B103" s="272"/>
      <c r="C103" s="282"/>
      <c r="D103" s="282"/>
      <c r="E103" s="282"/>
      <c r="F103" s="283"/>
    </row>
    <row r="104" spans="1:7" x14ac:dyDescent="0.2">
      <c r="A104" s="271"/>
      <c r="B104" s="272"/>
      <c r="C104" s="282"/>
      <c r="D104" s="282"/>
      <c r="E104" s="282"/>
      <c r="F104" s="283"/>
    </row>
    <row r="105" spans="1:7" x14ac:dyDescent="0.2">
      <c r="A105" s="271"/>
      <c r="B105" s="272"/>
      <c r="C105" s="282"/>
      <c r="D105" s="282"/>
      <c r="E105" s="282"/>
      <c r="F105" s="283"/>
    </row>
    <row r="106" spans="1:7" x14ac:dyDescent="0.2">
      <c r="A106" s="271"/>
      <c r="B106" s="272"/>
      <c r="C106" s="282"/>
      <c r="D106" s="282"/>
      <c r="E106" s="282"/>
      <c r="F106" s="283"/>
    </row>
    <row r="107" spans="1:7" x14ac:dyDescent="0.2">
      <c r="A107" s="271"/>
      <c r="B107" s="272"/>
      <c r="C107" s="282"/>
      <c r="D107" s="282"/>
      <c r="E107" s="282"/>
      <c r="F107" s="283"/>
    </row>
    <row r="108" spans="1:7" x14ac:dyDescent="0.2">
      <c r="A108" s="271"/>
      <c r="B108" s="272"/>
      <c r="C108" s="282"/>
      <c r="D108" s="282"/>
      <c r="E108" s="282"/>
      <c r="F108" s="283"/>
    </row>
    <row r="109" spans="1:7" x14ac:dyDescent="0.2">
      <c r="A109" s="271"/>
      <c r="B109" s="272"/>
      <c r="C109" s="282"/>
      <c r="D109" s="282"/>
      <c r="E109" s="282"/>
      <c r="F109" s="283"/>
    </row>
    <row r="110" spans="1:7" x14ac:dyDescent="0.2">
      <c r="A110" s="271"/>
      <c r="B110" s="272"/>
      <c r="C110" s="282"/>
      <c r="D110" s="282"/>
      <c r="E110" s="282"/>
      <c r="F110" s="283"/>
    </row>
    <row r="111" spans="1:7" x14ac:dyDescent="0.2">
      <c r="A111" s="271"/>
      <c r="B111" s="272"/>
      <c r="C111" s="282"/>
      <c r="D111" s="282"/>
      <c r="E111" s="282"/>
      <c r="F111" s="283"/>
    </row>
    <row r="112" spans="1:7" x14ac:dyDescent="0.2">
      <c r="A112" s="271"/>
      <c r="B112" s="272"/>
      <c r="C112" s="282"/>
      <c r="D112" s="282"/>
      <c r="E112" s="282"/>
      <c r="F112" s="283"/>
    </row>
    <row r="113" spans="1:7" x14ac:dyDescent="0.2">
      <c r="A113" s="271"/>
      <c r="B113" s="272"/>
      <c r="C113" s="282"/>
      <c r="D113" s="282"/>
      <c r="E113" s="282"/>
      <c r="F113" s="283"/>
    </row>
    <row r="114" spans="1:7" x14ac:dyDescent="0.2">
      <c r="A114" s="271"/>
      <c r="B114" s="272"/>
      <c r="C114" s="282"/>
      <c r="D114" s="282"/>
      <c r="E114" s="282"/>
      <c r="F114" s="283"/>
    </row>
    <row r="115" spans="1:7" x14ac:dyDescent="0.2">
      <c r="A115" s="271"/>
      <c r="B115" s="272"/>
      <c r="C115" s="282"/>
      <c r="D115" s="282"/>
      <c r="E115" s="282"/>
      <c r="F115" s="283"/>
    </row>
    <row r="116" spans="1:7" x14ac:dyDescent="0.2">
      <c r="A116" s="290"/>
      <c r="B116" s="291"/>
      <c r="C116" s="291"/>
      <c r="D116" s="291"/>
      <c r="E116" s="291"/>
      <c r="F116" s="292"/>
    </row>
    <row r="118" spans="1:7" x14ac:dyDescent="0.2">
      <c r="A118" s="424">
        <f>+'A - Exploitatie'!A12</f>
        <v>4</v>
      </c>
      <c r="B118" s="425" t="str">
        <f>+'A - Exploitatie'!C12</f>
        <v xml:space="preserve">WMO </v>
      </c>
      <c r="C118" s="426"/>
      <c r="D118" s="426"/>
      <c r="E118" s="427"/>
      <c r="F118" s="428"/>
    </row>
    <row r="119" spans="1:7" x14ac:dyDescent="0.2">
      <c r="A119" s="424"/>
      <c r="B119" s="429"/>
      <c r="C119" s="430"/>
      <c r="D119" s="430"/>
      <c r="E119" s="431"/>
      <c r="F119" s="432"/>
    </row>
    <row r="120" spans="1:7" x14ac:dyDescent="0.2">
      <c r="A120" s="171"/>
      <c r="B120" s="171"/>
      <c r="C120" s="420" t="str">
        <f>"Begroting "&amp;jaar_subsidie</f>
        <v>Begroting 2021</v>
      </c>
      <c r="D120" s="420"/>
      <c r="E120" s="420" t="str">
        <f>"Begroting "&amp;jaar_subsidie-1</f>
        <v>Begroting 2020</v>
      </c>
      <c r="F120" s="420"/>
    </row>
    <row r="121" spans="1:7" x14ac:dyDescent="0.2">
      <c r="A121" s="173" t="s">
        <v>0</v>
      </c>
      <c r="B121" s="173" t="s">
        <v>1</v>
      </c>
      <c r="C121" s="216" t="s">
        <v>2</v>
      </c>
      <c r="D121" s="216" t="s">
        <v>3</v>
      </c>
      <c r="E121" s="216" t="s">
        <v>2</v>
      </c>
      <c r="F121" s="216" t="s">
        <v>3</v>
      </c>
      <c r="G121" s="319" t="s">
        <v>228</v>
      </c>
    </row>
    <row r="122" spans="1:7" x14ac:dyDescent="0.2">
      <c r="A122" s="196" t="str">
        <f>'V - Subsidie Vast'!A123</f>
        <v>4.01</v>
      </c>
      <c r="B122" s="318" t="s">
        <v>37</v>
      </c>
      <c r="C122" s="235"/>
      <c r="D122" s="235"/>
      <c r="E122" s="235"/>
      <c r="F122" s="235"/>
      <c r="G122" s="320" t="str">
        <f t="shared" ref="G122:G136" si="0">A_aanpasbaar</f>
        <v>Omschrijving kan aangepast worden</v>
      </c>
    </row>
    <row r="123" spans="1:7" x14ac:dyDescent="0.2">
      <c r="A123" s="196" t="str">
        <f>'V - Subsidie Vast'!A124</f>
        <v>4.02</v>
      </c>
      <c r="B123" s="318" t="s">
        <v>27</v>
      </c>
      <c r="C123" s="235"/>
      <c r="D123" s="235"/>
      <c r="E123" s="235"/>
      <c r="F123" s="235"/>
      <c r="G123" s="320" t="str">
        <f t="shared" si="0"/>
        <v>Omschrijving kan aangepast worden</v>
      </c>
    </row>
    <row r="124" spans="1:7" x14ac:dyDescent="0.2">
      <c r="A124" s="196" t="str">
        <f>'V - Subsidie Vast'!A125</f>
        <v>4.03</v>
      </c>
      <c r="B124" s="318" t="s">
        <v>28</v>
      </c>
      <c r="C124" s="235"/>
      <c r="D124" s="235"/>
      <c r="E124" s="235"/>
      <c r="F124" s="235"/>
      <c r="G124" s="320" t="str">
        <f t="shared" si="0"/>
        <v>Omschrijving kan aangepast worden</v>
      </c>
    </row>
    <row r="125" spans="1:7" x14ac:dyDescent="0.2">
      <c r="A125" s="196" t="str">
        <f>'V - Subsidie Vast'!A126</f>
        <v>4.04</v>
      </c>
      <c r="B125" s="318" t="s">
        <v>29</v>
      </c>
      <c r="C125" s="235"/>
      <c r="D125" s="235"/>
      <c r="E125" s="235"/>
      <c r="F125" s="235"/>
      <c r="G125" s="320" t="str">
        <f t="shared" si="0"/>
        <v>Omschrijving kan aangepast worden</v>
      </c>
    </row>
    <row r="126" spans="1:7" x14ac:dyDescent="0.2">
      <c r="A126" s="196" t="str">
        <f>'V - Subsidie Vast'!A127</f>
        <v>4.05</v>
      </c>
      <c r="B126" s="318" t="s">
        <v>30</v>
      </c>
      <c r="C126" s="235"/>
      <c r="D126" s="235"/>
      <c r="E126" s="235"/>
      <c r="F126" s="235"/>
      <c r="G126" s="320" t="str">
        <f t="shared" si="0"/>
        <v>Omschrijving kan aangepast worden</v>
      </c>
    </row>
    <row r="127" spans="1:7" x14ac:dyDescent="0.2">
      <c r="A127" s="196" t="str">
        <f>'V - Subsidie Vast'!A128</f>
        <v>4.06</v>
      </c>
      <c r="B127" s="318" t="s">
        <v>31</v>
      </c>
      <c r="C127" s="235"/>
      <c r="D127" s="235"/>
      <c r="E127" s="235"/>
      <c r="F127" s="235"/>
      <c r="G127" s="320" t="str">
        <f t="shared" si="0"/>
        <v>Omschrijving kan aangepast worden</v>
      </c>
    </row>
    <row r="128" spans="1:7" x14ac:dyDescent="0.2">
      <c r="A128" s="196" t="str">
        <f>'V - Subsidie Vast'!A129</f>
        <v>4.07</v>
      </c>
      <c r="B128" s="318" t="s">
        <v>200</v>
      </c>
      <c r="C128" s="235"/>
      <c r="D128" s="235"/>
      <c r="E128" s="235"/>
      <c r="F128" s="235"/>
      <c r="G128" s="320" t="str">
        <f t="shared" si="0"/>
        <v>Omschrijving kan aangepast worden</v>
      </c>
    </row>
    <row r="129" spans="1:7" x14ac:dyDescent="0.2">
      <c r="A129" s="196" t="str">
        <f>'V - Subsidie Vast'!A130</f>
        <v>4.08</v>
      </c>
      <c r="B129" s="318">
        <v>0</v>
      </c>
      <c r="C129" s="235"/>
      <c r="D129" s="235"/>
      <c r="E129" s="235"/>
      <c r="F129" s="235"/>
      <c r="G129" s="320" t="str">
        <f t="shared" si="0"/>
        <v>Omschrijving kan aangepast worden</v>
      </c>
    </row>
    <row r="130" spans="1:7" x14ac:dyDescent="0.2">
      <c r="A130" s="196" t="str">
        <f>'V - Subsidie Vast'!A131</f>
        <v>4.09</v>
      </c>
      <c r="B130" s="318">
        <v>0</v>
      </c>
      <c r="C130" s="235"/>
      <c r="D130" s="235"/>
      <c r="E130" s="235"/>
      <c r="F130" s="235"/>
      <c r="G130" s="320" t="str">
        <f t="shared" si="0"/>
        <v>Omschrijving kan aangepast worden</v>
      </c>
    </row>
    <row r="131" spans="1:7" x14ac:dyDescent="0.2">
      <c r="A131" s="196" t="str">
        <f>'V - Subsidie Vast'!A132</f>
        <v>4.10</v>
      </c>
      <c r="B131" s="318">
        <v>0</v>
      </c>
      <c r="C131" s="235"/>
      <c r="D131" s="235"/>
      <c r="E131" s="235"/>
      <c r="F131" s="235"/>
      <c r="G131" s="320" t="str">
        <f t="shared" si="0"/>
        <v>Omschrijving kan aangepast worden</v>
      </c>
    </row>
    <row r="132" spans="1:7" x14ac:dyDescent="0.2">
      <c r="A132" s="196" t="str">
        <f>'V - Subsidie Vast'!A133</f>
        <v>4.11</v>
      </c>
      <c r="B132" s="318">
        <v>0</v>
      </c>
      <c r="C132" s="235"/>
      <c r="D132" s="235"/>
      <c r="E132" s="235"/>
      <c r="F132" s="235"/>
      <c r="G132" s="320" t="str">
        <f t="shared" si="0"/>
        <v>Omschrijving kan aangepast worden</v>
      </c>
    </row>
    <row r="133" spans="1:7" x14ac:dyDescent="0.2">
      <c r="A133" s="196" t="str">
        <f>'V - Subsidie Vast'!A134</f>
        <v>4.12</v>
      </c>
      <c r="B133" s="318">
        <v>0</v>
      </c>
      <c r="C133" s="235"/>
      <c r="D133" s="235"/>
      <c r="E133" s="235"/>
      <c r="F133" s="235"/>
      <c r="G133" s="320" t="str">
        <f t="shared" si="0"/>
        <v>Omschrijving kan aangepast worden</v>
      </c>
    </row>
    <row r="134" spans="1:7" x14ac:dyDescent="0.2">
      <c r="A134" s="196" t="str">
        <f>'V - Subsidie Vast'!A135</f>
        <v>4.13</v>
      </c>
      <c r="B134" s="318">
        <v>0</v>
      </c>
      <c r="C134" s="235"/>
      <c r="D134" s="235"/>
      <c r="E134" s="235"/>
      <c r="F134" s="235"/>
      <c r="G134" s="320" t="str">
        <f t="shared" si="0"/>
        <v>Omschrijving kan aangepast worden</v>
      </c>
    </row>
    <row r="135" spans="1:7" x14ac:dyDescent="0.2">
      <c r="A135" s="196" t="str">
        <f>'V - Subsidie Vast'!A136</f>
        <v>4.14</v>
      </c>
      <c r="B135" s="318">
        <v>0</v>
      </c>
      <c r="C135" s="235"/>
      <c r="D135" s="235"/>
      <c r="E135" s="235"/>
      <c r="F135" s="235"/>
      <c r="G135" s="320" t="str">
        <f t="shared" si="0"/>
        <v>Omschrijving kan aangepast worden</v>
      </c>
    </row>
    <row r="136" spans="1:7" x14ac:dyDescent="0.2">
      <c r="A136" s="196" t="str">
        <f>'V - Subsidie Vast'!A137</f>
        <v>4.15</v>
      </c>
      <c r="B136" s="318">
        <v>0</v>
      </c>
      <c r="C136" s="235"/>
      <c r="D136" s="235"/>
      <c r="E136" s="235"/>
      <c r="F136" s="235"/>
      <c r="G136" s="320" t="str">
        <f t="shared" si="0"/>
        <v>Omschrijving kan aangepast worden</v>
      </c>
    </row>
    <row r="137" spans="1:7" ht="4.9000000000000004" customHeight="1" x14ac:dyDescent="0.2">
      <c r="A137" s="196"/>
      <c r="B137" s="192"/>
      <c r="C137" s="219"/>
      <c r="D137" s="219"/>
      <c r="E137" s="219"/>
      <c r="F137" s="219"/>
    </row>
    <row r="138" spans="1:7" x14ac:dyDescent="0.2">
      <c r="A138" s="196"/>
      <c r="B138" s="188" t="s">
        <v>7</v>
      </c>
      <c r="C138" s="176">
        <f>SUM(C121:C137)</f>
        <v>0</v>
      </c>
      <c r="D138" s="176">
        <f>SUM(D121:D137)</f>
        <v>0</v>
      </c>
      <c r="E138" s="176">
        <f>SUM(E121:E137)</f>
        <v>0</v>
      </c>
      <c r="F138" s="176">
        <f>SUM(F121:F137)</f>
        <v>0</v>
      </c>
    </row>
    <row r="139" spans="1:7" x14ac:dyDescent="0.2">
      <c r="A139" s="269" t="s">
        <v>217</v>
      </c>
      <c r="B139" s="270"/>
      <c r="C139" s="278"/>
      <c r="D139" s="278"/>
      <c r="E139" s="278"/>
      <c r="F139" s="279"/>
    </row>
    <row r="140" spans="1:7" x14ac:dyDescent="0.2">
      <c r="A140" s="271"/>
      <c r="B140" s="272"/>
      <c r="C140" s="282"/>
      <c r="D140" s="282"/>
      <c r="E140" s="282"/>
      <c r="F140" s="283"/>
    </row>
    <row r="141" spans="1:7" x14ac:dyDescent="0.2">
      <c r="A141" s="271"/>
      <c r="B141" s="272"/>
      <c r="C141" s="282"/>
      <c r="D141" s="282"/>
      <c r="E141" s="282"/>
      <c r="F141" s="283"/>
    </row>
    <row r="142" spans="1:7" x14ac:dyDescent="0.2">
      <c r="A142" s="271"/>
      <c r="B142" s="272"/>
      <c r="C142" s="282"/>
      <c r="D142" s="282"/>
      <c r="E142" s="282"/>
      <c r="F142" s="283"/>
    </row>
    <row r="143" spans="1:7" x14ac:dyDescent="0.2">
      <c r="A143" s="271"/>
      <c r="B143" s="272"/>
      <c r="C143" s="282"/>
      <c r="D143" s="282"/>
      <c r="E143" s="282"/>
      <c r="F143" s="283"/>
    </row>
    <row r="144" spans="1:7" x14ac:dyDescent="0.2">
      <c r="A144" s="271"/>
      <c r="B144" s="272"/>
      <c r="C144" s="282"/>
      <c r="D144" s="282"/>
      <c r="E144" s="282"/>
      <c r="F144" s="283"/>
    </row>
    <row r="145" spans="1:7" x14ac:dyDescent="0.2">
      <c r="A145" s="271"/>
      <c r="B145" s="272"/>
      <c r="C145" s="282"/>
      <c r="D145" s="282"/>
      <c r="E145" s="282"/>
      <c r="F145" s="283"/>
    </row>
    <row r="146" spans="1:7" x14ac:dyDescent="0.2">
      <c r="A146" s="271"/>
      <c r="B146" s="272"/>
      <c r="C146" s="282"/>
      <c r="D146" s="282"/>
      <c r="E146" s="282"/>
      <c r="F146" s="283"/>
    </row>
    <row r="147" spans="1:7" x14ac:dyDescent="0.2">
      <c r="A147" s="271"/>
      <c r="B147" s="272"/>
      <c r="C147" s="282"/>
      <c r="D147" s="282"/>
      <c r="E147" s="282"/>
      <c r="F147" s="283"/>
    </row>
    <row r="148" spans="1:7" x14ac:dyDescent="0.2">
      <c r="A148" s="271"/>
      <c r="B148" s="272"/>
      <c r="C148" s="282"/>
      <c r="D148" s="282"/>
      <c r="E148" s="282"/>
      <c r="F148" s="283"/>
    </row>
    <row r="149" spans="1:7" x14ac:dyDescent="0.2">
      <c r="A149" s="271"/>
      <c r="B149" s="272"/>
      <c r="C149" s="282"/>
      <c r="D149" s="282"/>
      <c r="E149" s="282"/>
      <c r="F149" s="283"/>
    </row>
    <row r="150" spans="1:7" x14ac:dyDescent="0.2">
      <c r="A150" s="271"/>
      <c r="B150" s="272"/>
      <c r="C150" s="282"/>
      <c r="D150" s="282"/>
      <c r="E150" s="282"/>
      <c r="F150" s="283"/>
    </row>
    <row r="151" spans="1:7" x14ac:dyDescent="0.2">
      <c r="A151" s="271"/>
      <c r="B151" s="272"/>
      <c r="C151" s="282"/>
      <c r="D151" s="282"/>
      <c r="E151" s="282"/>
      <c r="F151" s="283"/>
    </row>
    <row r="152" spans="1:7" x14ac:dyDescent="0.2">
      <c r="A152" s="271"/>
      <c r="B152" s="272"/>
      <c r="C152" s="282"/>
      <c r="D152" s="282"/>
      <c r="E152" s="282"/>
      <c r="F152" s="283"/>
    </row>
    <row r="153" spans="1:7" x14ac:dyDescent="0.2">
      <c r="A153" s="271"/>
      <c r="B153" s="272"/>
      <c r="C153" s="282"/>
      <c r="D153" s="282"/>
      <c r="E153" s="282"/>
      <c r="F153" s="283"/>
    </row>
    <row r="154" spans="1:7" x14ac:dyDescent="0.2">
      <c r="A154" s="290"/>
      <c r="B154" s="291"/>
      <c r="C154" s="291"/>
      <c r="D154" s="291"/>
      <c r="E154" s="291"/>
      <c r="F154" s="292"/>
    </row>
    <row r="156" spans="1:7" x14ac:dyDescent="0.2">
      <c r="A156" s="424">
        <f>+'A - Exploitatie'!A13</f>
        <v>5</v>
      </c>
      <c r="B156" s="425" t="str">
        <f>+'A - Exploitatie'!C13</f>
        <v>Sociaal Cultureel werk</v>
      </c>
      <c r="C156" s="426"/>
      <c r="D156" s="426"/>
      <c r="E156" s="427"/>
      <c r="F156" s="428"/>
    </row>
    <row r="157" spans="1:7" x14ac:dyDescent="0.2">
      <c r="A157" s="424"/>
      <c r="B157" s="429"/>
      <c r="C157" s="430"/>
      <c r="D157" s="430"/>
      <c r="E157" s="431"/>
      <c r="F157" s="432"/>
    </row>
    <row r="158" spans="1:7" x14ac:dyDescent="0.2">
      <c r="A158" s="171"/>
      <c r="B158" s="171"/>
      <c r="C158" s="420" t="str">
        <f>"Begroting "&amp;jaar_subsidie</f>
        <v>Begroting 2021</v>
      </c>
      <c r="D158" s="420"/>
      <c r="E158" s="420" t="str">
        <f>"Begroting "&amp;jaar_subsidie-1</f>
        <v>Begroting 2020</v>
      </c>
      <c r="F158" s="420"/>
    </row>
    <row r="159" spans="1:7" x14ac:dyDescent="0.2">
      <c r="A159" s="173" t="s">
        <v>0</v>
      </c>
      <c r="B159" s="173" t="s">
        <v>1</v>
      </c>
      <c r="C159" s="216" t="s">
        <v>2</v>
      </c>
      <c r="D159" s="216" t="s">
        <v>3</v>
      </c>
      <c r="E159" s="216" t="s">
        <v>2</v>
      </c>
      <c r="F159" s="216" t="s">
        <v>3</v>
      </c>
      <c r="G159" s="319" t="s">
        <v>228</v>
      </c>
    </row>
    <row r="160" spans="1:7" x14ac:dyDescent="0.2">
      <c r="A160" s="196" t="str">
        <f>'V - Subsidie Vast'!A161</f>
        <v>5.01</v>
      </c>
      <c r="B160" s="234" t="s">
        <v>170</v>
      </c>
      <c r="C160" s="235"/>
      <c r="D160" s="235"/>
      <c r="E160" s="235"/>
      <c r="F160" s="235"/>
      <c r="G160" s="320"/>
    </row>
    <row r="161" spans="1:7" x14ac:dyDescent="0.2">
      <c r="A161" s="196" t="str">
        <f>'V - Subsidie Vast'!A162</f>
        <v>5.02</v>
      </c>
      <c r="B161" s="234" t="s">
        <v>175</v>
      </c>
      <c r="C161" s="235"/>
      <c r="D161" s="235"/>
      <c r="E161" s="235"/>
      <c r="F161" s="235"/>
    </row>
    <row r="162" spans="1:7" x14ac:dyDescent="0.2">
      <c r="A162" s="196" t="str">
        <f>'V - Subsidie Vast'!A163</f>
        <v>5.03</v>
      </c>
      <c r="B162" s="318">
        <v>0</v>
      </c>
      <c r="C162" s="235"/>
      <c r="D162" s="235"/>
      <c r="E162" s="235"/>
      <c r="F162" s="235"/>
      <c r="G162" s="320" t="str">
        <f t="shared" ref="G162:G174" si="1">A_aanpasbaar</f>
        <v>Omschrijving kan aangepast worden</v>
      </c>
    </row>
    <row r="163" spans="1:7" x14ac:dyDescent="0.2">
      <c r="A163" s="196" t="str">
        <f>'V - Subsidie Vast'!A164</f>
        <v>5.04</v>
      </c>
      <c r="B163" s="318">
        <v>0</v>
      </c>
      <c r="C163" s="235"/>
      <c r="D163" s="235"/>
      <c r="E163" s="235"/>
      <c r="F163" s="235"/>
      <c r="G163" s="320" t="str">
        <f t="shared" si="1"/>
        <v>Omschrijving kan aangepast worden</v>
      </c>
    </row>
    <row r="164" spans="1:7" x14ac:dyDescent="0.2">
      <c r="A164" s="196" t="str">
        <f>'V - Subsidie Vast'!A165</f>
        <v>5.05</v>
      </c>
      <c r="B164" s="318">
        <v>0</v>
      </c>
      <c r="C164" s="235"/>
      <c r="D164" s="235"/>
      <c r="E164" s="235"/>
      <c r="F164" s="235"/>
      <c r="G164" s="320" t="str">
        <f t="shared" si="1"/>
        <v>Omschrijving kan aangepast worden</v>
      </c>
    </row>
    <row r="165" spans="1:7" x14ac:dyDescent="0.2">
      <c r="A165" s="196" t="str">
        <f>'V - Subsidie Vast'!A166</f>
        <v>5.06</v>
      </c>
      <c r="B165" s="318">
        <v>0</v>
      </c>
      <c r="C165" s="235"/>
      <c r="D165" s="235"/>
      <c r="E165" s="235"/>
      <c r="F165" s="235"/>
      <c r="G165" s="320" t="str">
        <f t="shared" si="1"/>
        <v>Omschrijving kan aangepast worden</v>
      </c>
    </row>
    <row r="166" spans="1:7" x14ac:dyDescent="0.2">
      <c r="A166" s="196" t="str">
        <f>'V - Subsidie Vast'!A167</f>
        <v>5.07</v>
      </c>
      <c r="B166" s="318">
        <v>0</v>
      </c>
      <c r="C166" s="235"/>
      <c r="D166" s="235"/>
      <c r="E166" s="235"/>
      <c r="F166" s="235"/>
      <c r="G166" s="320" t="str">
        <f t="shared" si="1"/>
        <v>Omschrijving kan aangepast worden</v>
      </c>
    </row>
    <row r="167" spans="1:7" x14ac:dyDescent="0.2">
      <c r="A167" s="196" t="str">
        <f>'V - Subsidie Vast'!A168</f>
        <v>5.08</v>
      </c>
      <c r="B167" s="318">
        <v>0</v>
      </c>
      <c r="C167" s="235"/>
      <c r="D167" s="235"/>
      <c r="E167" s="235"/>
      <c r="F167" s="235"/>
      <c r="G167" s="320" t="str">
        <f t="shared" si="1"/>
        <v>Omschrijving kan aangepast worden</v>
      </c>
    </row>
    <row r="168" spans="1:7" x14ac:dyDescent="0.2">
      <c r="A168" s="196" t="str">
        <f>'V - Subsidie Vast'!A169</f>
        <v>5.09</v>
      </c>
      <c r="B168" s="318">
        <v>0</v>
      </c>
      <c r="C168" s="235"/>
      <c r="D168" s="235"/>
      <c r="E168" s="235"/>
      <c r="F168" s="235"/>
      <c r="G168" s="320" t="str">
        <f t="shared" si="1"/>
        <v>Omschrijving kan aangepast worden</v>
      </c>
    </row>
    <row r="169" spans="1:7" x14ac:dyDescent="0.2">
      <c r="A169" s="196" t="str">
        <f>'V - Subsidie Vast'!A170</f>
        <v>5.10</v>
      </c>
      <c r="B169" s="318">
        <v>0</v>
      </c>
      <c r="C169" s="235"/>
      <c r="D169" s="235"/>
      <c r="E169" s="235"/>
      <c r="F169" s="235"/>
      <c r="G169" s="320" t="str">
        <f t="shared" si="1"/>
        <v>Omschrijving kan aangepast worden</v>
      </c>
    </row>
    <row r="170" spans="1:7" x14ac:dyDescent="0.2">
      <c r="A170" s="196" t="str">
        <f>'V - Subsidie Vast'!A171</f>
        <v>5.11</v>
      </c>
      <c r="B170" s="318">
        <v>0</v>
      </c>
      <c r="C170" s="235"/>
      <c r="D170" s="235"/>
      <c r="E170" s="235"/>
      <c r="F170" s="235"/>
      <c r="G170" s="320" t="str">
        <f t="shared" si="1"/>
        <v>Omschrijving kan aangepast worden</v>
      </c>
    </row>
    <row r="171" spans="1:7" x14ac:dyDescent="0.2">
      <c r="A171" s="196" t="str">
        <f>'V - Subsidie Vast'!A172</f>
        <v>5.12</v>
      </c>
      <c r="B171" s="318">
        <v>0</v>
      </c>
      <c r="C171" s="235"/>
      <c r="D171" s="235"/>
      <c r="E171" s="235"/>
      <c r="F171" s="235"/>
      <c r="G171" s="320" t="str">
        <f t="shared" si="1"/>
        <v>Omschrijving kan aangepast worden</v>
      </c>
    </row>
    <row r="172" spans="1:7" x14ac:dyDescent="0.2">
      <c r="A172" s="196" t="str">
        <f>'V - Subsidie Vast'!A173</f>
        <v>5.13</v>
      </c>
      <c r="B172" s="318">
        <v>0</v>
      </c>
      <c r="C172" s="235"/>
      <c r="D172" s="235"/>
      <c r="E172" s="235"/>
      <c r="F172" s="235"/>
      <c r="G172" s="320" t="str">
        <f t="shared" si="1"/>
        <v>Omschrijving kan aangepast worden</v>
      </c>
    </row>
    <row r="173" spans="1:7" x14ac:dyDescent="0.2">
      <c r="A173" s="196" t="str">
        <f>'V - Subsidie Vast'!A174</f>
        <v>5.14</v>
      </c>
      <c r="B173" s="318">
        <v>0</v>
      </c>
      <c r="C173" s="235"/>
      <c r="D173" s="235"/>
      <c r="E173" s="235"/>
      <c r="F173" s="235"/>
      <c r="G173" s="320" t="str">
        <f t="shared" si="1"/>
        <v>Omschrijving kan aangepast worden</v>
      </c>
    </row>
    <row r="174" spans="1:7" x14ac:dyDescent="0.2">
      <c r="A174" s="196" t="str">
        <f>'V - Subsidie Vast'!A175</f>
        <v>5.15</v>
      </c>
      <c r="B174" s="318">
        <v>0</v>
      </c>
      <c r="C174" s="235"/>
      <c r="D174" s="235"/>
      <c r="E174" s="235"/>
      <c r="F174" s="235"/>
      <c r="G174" s="320" t="str">
        <f t="shared" si="1"/>
        <v>Omschrijving kan aangepast worden</v>
      </c>
    </row>
    <row r="175" spans="1:7" ht="4.9000000000000004" customHeight="1" x14ac:dyDescent="0.2">
      <c r="A175" s="196"/>
      <c r="B175" s="192"/>
      <c r="C175" s="219"/>
      <c r="D175" s="219"/>
      <c r="E175" s="219"/>
      <c r="F175" s="219"/>
    </row>
    <row r="176" spans="1:7" x14ac:dyDescent="0.2">
      <c r="A176" s="196"/>
      <c r="B176" s="188"/>
      <c r="C176" s="176">
        <f>SUM(C159:C175)</f>
        <v>0</v>
      </c>
      <c r="D176" s="176">
        <f>SUM(D159:D175)</f>
        <v>0</v>
      </c>
      <c r="E176" s="176">
        <f>SUM(E159:E175)</f>
        <v>0</v>
      </c>
      <c r="F176" s="176">
        <f>SUM(F159:F175)</f>
        <v>0</v>
      </c>
    </row>
    <row r="177" spans="1:6" x14ac:dyDescent="0.2">
      <c r="A177" s="269" t="s">
        <v>217</v>
      </c>
      <c r="B177" s="270"/>
      <c r="C177" s="278"/>
      <c r="D177" s="278"/>
      <c r="E177" s="278"/>
      <c r="F177" s="279"/>
    </row>
    <row r="178" spans="1:6" x14ac:dyDescent="0.2">
      <c r="A178" s="271"/>
      <c r="B178" s="272"/>
      <c r="C178" s="282"/>
      <c r="D178" s="282"/>
      <c r="E178" s="282"/>
      <c r="F178" s="283"/>
    </row>
    <row r="179" spans="1:6" x14ac:dyDescent="0.2">
      <c r="A179" s="271"/>
      <c r="B179" s="272"/>
      <c r="C179" s="282"/>
      <c r="D179" s="282"/>
      <c r="E179" s="282"/>
      <c r="F179" s="283"/>
    </row>
    <row r="180" spans="1:6" x14ac:dyDescent="0.2">
      <c r="A180" s="271"/>
      <c r="B180" s="272"/>
      <c r="C180" s="282"/>
      <c r="D180" s="282"/>
      <c r="E180" s="282"/>
      <c r="F180" s="283"/>
    </row>
    <row r="181" spans="1:6" x14ac:dyDescent="0.2">
      <c r="A181" s="271"/>
      <c r="B181" s="272"/>
      <c r="C181" s="282"/>
      <c r="D181" s="282"/>
      <c r="E181" s="282"/>
      <c r="F181" s="283"/>
    </row>
    <row r="182" spans="1:6" x14ac:dyDescent="0.2">
      <c r="A182" s="271"/>
      <c r="B182" s="272"/>
      <c r="C182" s="282"/>
      <c r="D182" s="282"/>
      <c r="E182" s="282"/>
      <c r="F182" s="283"/>
    </row>
    <row r="183" spans="1:6" x14ac:dyDescent="0.2">
      <c r="A183" s="271"/>
      <c r="B183" s="272"/>
      <c r="C183" s="282"/>
      <c r="D183" s="282"/>
      <c r="E183" s="282"/>
      <c r="F183" s="283"/>
    </row>
    <row r="184" spans="1:6" x14ac:dyDescent="0.2">
      <c r="A184" s="271"/>
      <c r="B184" s="272"/>
      <c r="C184" s="282"/>
      <c r="D184" s="282"/>
      <c r="E184" s="282"/>
      <c r="F184" s="283"/>
    </row>
    <row r="185" spans="1:6" x14ac:dyDescent="0.2">
      <c r="A185" s="271"/>
      <c r="B185" s="272"/>
      <c r="C185" s="282"/>
      <c r="D185" s="282"/>
      <c r="E185" s="282"/>
      <c r="F185" s="283"/>
    </row>
    <row r="186" spans="1:6" x14ac:dyDescent="0.2">
      <c r="A186" s="271"/>
      <c r="B186" s="272"/>
      <c r="C186" s="282"/>
      <c r="D186" s="282"/>
      <c r="E186" s="282"/>
      <c r="F186" s="283"/>
    </row>
    <row r="187" spans="1:6" x14ac:dyDescent="0.2">
      <c r="A187" s="271"/>
      <c r="B187" s="272"/>
      <c r="C187" s="282"/>
      <c r="D187" s="282"/>
      <c r="E187" s="282"/>
      <c r="F187" s="283"/>
    </row>
    <row r="188" spans="1:6" x14ac:dyDescent="0.2">
      <c r="A188" s="271"/>
      <c r="B188" s="272"/>
      <c r="C188" s="282"/>
      <c r="D188" s="282"/>
      <c r="E188" s="282"/>
      <c r="F188" s="283"/>
    </row>
    <row r="189" spans="1:6" x14ac:dyDescent="0.2">
      <c r="A189" s="271"/>
      <c r="B189" s="272"/>
      <c r="C189" s="282"/>
      <c r="D189" s="282"/>
      <c r="E189" s="282"/>
      <c r="F189" s="283"/>
    </row>
    <row r="190" spans="1:6" x14ac:dyDescent="0.2">
      <c r="A190" s="271"/>
      <c r="B190" s="272"/>
      <c r="C190" s="282"/>
      <c r="D190" s="282"/>
      <c r="E190" s="282"/>
      <c r="F190" s="283"/>
    </row>
    <row r="191" spans="1:6" x14ac:dyDescent="0.2">
      <c r="A191" s="271"/>
      <c r="B191" s="272"/>
      <c r="C191" s="282"/>
      <c r="D191" s="282"/>
      <c r="E191" s="282"/>
      <c r="F191" s="283"/>
    </row>
    <row r="192" spans="1:6" x14ac:dyDescent="0.2">
      <c r="A192" s="290"/>
      <c r="B192" s="291"/>
      <c r="C192" s="291"/>
      <c r="D192" s="291"/>
      <c r="E192" s="291"/>
      <c r="F192" s="292"/>
    </row>
    <row r="194" spans="1:7" x14ac:dyDescent="0.2">
      <c r="A194" s="424">
        <f>+'A - Exploitatie'!A14</f>
        <v>6</v>
      </c>
      <c r="B194" s="425" t="str">
        <f>+'A - Exploitatie'!C14</f>
        <v xml:space="preserve">Jongerenwerk </v>
      </c>
      <c r="C194" s="426"/>
      <c r="D194" s="426"/>
      <c r="E194" s="427"/>
      <c r="F194" s="428"/>
    </row>
    <row r="195" spans="1:7" x14ac:dyDescent="0.2">
      <c r="A195" s="424"/>
      <c r="B195" s="429"/>
      <c r="C195" s="430"/>
      <c r="D195" s="430"/>
      <c r="E195" s="431"/>
      <c r="F195" s="432"/>
    </row>
    <row r="196" spans="1:7" x14ac:dyDescent="0.2">
      <c r="A196" s="171"/>
      <c r="B196" s="171"/>
      <c r="C196" s="420" t="str">
        <f>"Begroting "&amp;jaar_subsidie</f>
        <v>Begroting 2021</v>
      </c>
      <c r="D196" s="420"/>
      <c r="E196" s="420" t="str">
        <f>"Begroting "&amp;jaar_subsidie-1</f>
        <v>Begroting 2020</v>
      </c>
      <c r="F196" s="420"/>
    </row>
    <row r="197" spans="1:7" x14ac:dyDescent="0.2">
      <c r="A197" s="173" t="s">
        <v>0</v>
      </c>
      <c r="B197" s="173" t="s">
        <v>1</v>
      </c>
      <c r="C197" s="216" t="s">
        <v>2</v>
      </c>
      <c r="D197" s="216" t="s">
        <v>3</v>
      </c>
      <c r="E197" s="216" t="s">
        <v>2</v>
      </c>
      <c r="F197" s="216" t="s">
        <v>3</v>
      </c>
      <c r="G197" s="319" t="s">
        <v>228</v>
      </c>
    </row>
    <row r="198" spans="1:7" x14ac:dyDescent="0.2">
      <c r="A198" s="196" t="str">
        <f>'V - Subsidie Vast'!A199</f>
        <v>6.01</v>
      </c>
      <c r="B198" s="234" t="s">
        <v>226</v>
      </c>
      <c r="C198" s="235"/>
      <c r="D198" s="235"/>
      <c r="E198" s="235"/>
      <c r="F198" s="235"/>
      <c r="G198" s="320"/>
    </row>
    <row r="199" spans="1:7" x14ac:dyDescent="0.2">
      <c r="A199" s="196" t="str">
        <f>'V - Subsidie Vast'!A200</f>
        <v>6.02</v>
      </c>
      <c r="B199" s="234" t="s">
        <v>32</v>
      </c>
      <c r="C199" s="235"/>
      <c r="D199" s="235"/>
      <c r="E199" s="235"/>
      <c r="F199" s="235"/>
    </row>
    <row r="200" spans="1:7" x14ac:dyDescent="0.2">
      <c r="A200" s="196" t="str">
        <f>'V - Subsidie Vast'!A201</f>
        <v>6.03</v>
      </c>
      <c r="B200" s="234" t="s">
        <v>165</v>
      </c>
      <c r="C200" s="235"/>
      <c r="D200" s="235"/>
      <c r="E200" s="235"/>
      <c r="F200" s="235"/>
      <c r="G200" s="320"/>
    </row>
    <row r="201" spans="1:7" x14ac:dyDescent="0.2">
      <c r="A201" s="196" t="str">
        <f>'V - Subsidie Vast'!A202</f>
        <v>6.04</v>
      </c>
      <c r="B201" s="318">
        <v>0</v>
      </c>
      <c r="C201" s="235"/>
      <c r="D201" s="235"/>
      <c r="E201" s="235"/>
      <c r="F201" s="235"/>
      <c r="G201" s="320" t="str">
        <f t="shared" ref="G201:G212" si="2">A_aanpasbaar</f>
        <v>Omschrijving kan aangepast worden</v>
      </c>
    </row>
    <row r="202" spans="1:7" x14ac:dyDescent="0.2">
      <c r="A202" s="196" t="str">
        <f>'V - Subsidie Vast'!A203</f>
        <v>6.05</v>
      </c>
      <c r="B202" s="318">
        <v>0</v>
      </c>
      <c r="C202" s="235"/>
      <c r="D202" s="235"/>
      <c r="E202" s="235"/>
      <c r="F202" s="235"/>
      <c r="G202" s="320" t="str">
        <f t="shared" si="2"/>
        <v>Omschrijving kan aangepast worden</v>
      </c>
    </row>
    <row r="203" spans="1:7" x14ac:dyDescent="0.2">
      <c r="A203" s="196" t="str">
        <f>'V - Subsidie Vast'!A204</f>
        <v>6.06</v>
      </c>
      <c r="B203" s="318">
        <v>0</v>
      </c>
      <c r="C203" s="235"/>
      <c r="D203" s="235"/>
      <c r="E203" s="235"/>
      <c r="F203" s="235"/>
      <c r="G203" s="320" t="str">
        <f t="shared" si="2"/>
        <v>Omschrijving kan aangepast worden</v>
      </c>
    </row>
    <row r="204" spans="1:7" x14ac:dyDescent="0.2">
      <c r="A204" s="196" t="str">
        <f>'V - Subsidie Vast'!A205</f>
        <v>6.07</v>
      </c>
      <c r="B204" s="318">
        <v>0</v>
      </c>
      <c r="C204" s="235"/>
      <c r="D204" s="235"/>
      <c r="E204" s="235"/>
      <c r="F204" s="235"/>
      <c r="G204" s="320" t="str">
        <f t="shared" si="2"/>
        <v>Omschrijving kan aangepast worden</v>
      </c>
    </row>
    <row r="205" spans="1:7" x14ac:dyDescent="0.2">
      <c r="A205" s="196" t="str">
        <f>'V - Subsidie Vast'!A206</f>
        <v>6.08</v>
      </c>
      <c r="B205" s="318">
        <v>0</v>
      </c>
      <c r="C205" s="235"/>
      <c r="D205" s="235"/>
      <c r="E205" s="235"/>
      <c r="F205" s="235"/>
      <c r="G205" s="320" t="str">
        <f t="shared" si="2"/>
        <v>Omschrijving kan aangepast worden</v>
      </c>
    </row>
    <row r="206" spans="1:7" x14ac:dyDescent="0.2">
      <c r="A206" s="196" t="str">
        <f>'V - Subsidie Vast'!A207</f>
        <v>6.09</v>
      </c>
      <c r="B206" s="318">
        <v>0</v>
      </c>
      <c r="C206" s="235"/>
      <c r="D206" s="235"/>
      <c r="E206" s="235"/>
      <c r="F206" s="235"/>
      <c r="G206" s="320" t="str">
        <f t="shared" si="2"/>
        <v>Omschrijving kan aangepast worden</v>
      </c>
    </row>
    <row r="207" spans="1:7" x14ac:dyDescent="0.2">
      <c r="A207" s="196" t="str">
        <f>'V - Subsidie Vast'!A208</f>
        <v>6.10</v>
      </c>
      <c r="B207" s="318">
        <v>0</v>
      </c>
      <c r="C207" s="235"/>
      <c r="D207" s="235"/>
      <c r="E207" s="235"/>
      <c r="F207" s="235"/>
      <c r="G207" s="320" t="str">
        <f t="shared" si="2"/>
        <v>Omschrijving kan aangepast worden</v>
      </c>
    </row>
    <row r="208" spans="1:7" x14ac:dyDescent="0.2">
      <c r="A208" s="196" t="str">
        <f>'V - Subsidie Vast'!A209</f>
        <v>6.11</v>
      </c>
      <c r="B208" s="318">
        <v>0</v>
      </c>
      <c r="C208" s="235"/>
      <c r="D208" s="235"/>
      <c r="E208" s="235"/>
      <c r="F208" s="235"/>
      <c r="G208" s="320" t="str">
        <f t="shared" si="2"/>
        <v>Omschrijving kan aangepast worden</v>
      </c>
    </row>
    <row r="209" spans="1:7" x14ac:dyDescent="0.2">
      <c r="A209" s="196" t="str">
        <f>'V - Subsidie Vast'!A210</f>
        <v>6.12</v>
      </c>
      <c r="B209" s="318">
        <v>0</v>
      </c>
      <c r="C209" s="235"/>
      <c r="D209" s="235"/>
      <c r="E209" s="235"/>
      <c r="F209" s="235"/>
      <c r="G209" s="320" t="str">
        <f t="shared" si="2"/>
        <v>Omschrijving kan aangepast worden</v>
      </c>
    </row>
    <row r="210" spans="1:7" x14ac:dyDescent="0.2">
      <c r="A210" s="196" t="str">
        <f>'V - Subsidie Vast'!A211</f>
        <v>6.13</v>
      </c>
      <c r="B210" s="318">
        <v>0</v>
      </c>
      <c r="C210" s="235"/>
      <c r="D210" s="235"/>
      <c r="E210" s="235"/>
      <c r="F210" s="235"/>
      <c r="G210" s="320" t="str">
        <f t="shared" si="2"/>
        <v>Omschrijving kan aangepast worden</v>
      </c>
    </row>
    <row r="211" spans="1:7" x14ac:dyDescent="0.2">
      <c r="A211" s="196" t="str">
        <f>'V - Subsidie Vast'!A212</f>
        <v>6.14</v>
      </c>
      <c r="B211" s="318">
        <v>0</v>
      </c>
      <c r="C211" s="235"/>
      <c r="D211" s="235"/>
      <c r="E211" s="235"/>
      <c r="F211" s="235"/>
      <c r="G211" s="320" t="str">
        <f t="shared" si="2"/>
        <v>Omschrijving kan aangepast worden</v>
      </c>
    </row>
    <row r="212" spans="1:7" x14ac:dyDescent="0.2">
      <c r="A212" s="196" t="str">
        <f>'V - Subsidie Vast'!A213</f>
        <v>6.15</v>
      </c>
      <c r="B212" s="318">
        <v>0</v>
      </c>
      <c r="C212" s="235"/>
      <c r="D212" s="235"/>
      <c r="E212" s="235"/>
      <c r="F212" s="235"/>
      <c r="G212" s="320" t="str">
        <f t="shared" si="2"/>
        <v>Omschrijving kan aangepast worden</v>
      </c>
    </row>
    <row r="213" spans="1:7" ht="4.9000000000000004" customHeight="1" x14ac:dyDescent="0.2">
      <c r="A213" s="196"/>
      <c r="B213" s="192"/>
      <c r="C213" s="219"/>
      <c r="D213" s="219"/>
      <c r="E213" s="219"/>
      <c r="F213" s="219"/>
    </row>
    <row r="214" spans="1:7" x14ac:dyDescent="0.2">
      <c r="A214" s="196"/>
      <c r="B214" s="188" t="s">
        <v>7</v>
      </c>
      <c r="C214" s="176">
        <f>SUM(C197:C213)</f>
        <v>0</v>
      </c>
      <c r="D214" s="176">
        <f>SUM(D197:D213)</f>
        <v>0</v>
      </c>
      <c r="E214" s="176">
        <f>SUM(E197:E213)</f>
        <v>0</v>
      </c>
      <c r="F214" s="176">
        <f>SUM(F197:F213)</f>
        <v>0</v>
      </c>
    </row>
    <row r="215" spans="1:7" x14ac:dyDescent="0.2">
      <c r="A215" s="269" t="s">
        <v>217</v>
      </c>
      <c r="B215" s="270"/>
      <c r="C215" s="278"/>
      <c r="D215" s="278"/>
      <c r="E215" s="278"/>
      <c r="F215" s="279"/>
    </row>
    <row r="216" spans="1:7" x14ac:dyDescent="0.2">
      <c r="A216" s="271"/>
      <c r="B216" s="272"/>
      <c r="C216" s="282"/>
      <c r="D216" s="282"/>
      <c r="E216" s="282"/>
      <c r="F216" s="283"/>
    </row>
    <row r="217" spans="1:7" x14ac:dyDescent="0.2">
      <c r="A217" s="271"/>
      <c r="B217" s="272"/>
      <c r="C217" s="282"/>
      <c r="D217" s="282"/>
      <c r="E217" s="282"/>
      <c r="F217" s="283"/>
    </row>
    <row r="218" spans="1:7" x14ac:dyDescent="0.2">
      <c r="A218" s="271"/>
      <c r="B218" s="272"/>
      <c r="C218" s="282"/>
      <c r="D218" s="282"/>
      <c r="E218" s="282"/>
      <c r="F218" s="283"/>
    </row>
    <row r="219" spans="1:7" x14ac:dyDescent="0.2">
      <c r="A219" s="271"/>
      <c r="B219" s="272"/>
      <c r="C219" s="282"/>
      <c r="D219" s="282"/>
      <c r="E219" s="282"/>
      <c r="F219" s="283"/>
    </row>
    <row r="220" spans="1:7" x14ac:dyDescent="0.2">
      <c r="A220" s="271"/>
      <c r="B220" s="272"/>
      <c r="C220" s="282"/>
      <c r="D220" s="282"/>
      <c r="E220" s="282"/>
      <c r="F220" s="283"/>
    </row>
    <row r="221" spans="1:7" x14ac:dyDescent="0.2">
      <c r="A221" s="271"/>
      <c r="B221" s="272"/>
      <c r="C221" s="282"/>
      <c r="D221" s="282"/>
      <c r="E221" s="282"/>
      <c r="F221" s="283"/>
    </row>
    <row r="222" spans="1:7" x14ac:dyDescent="0.2">
      <c r="A222" s="271"/>
      <c r="B222" s="272"/>
      <c r="C222" s="282"/>
      <c r="D222" s="282"/>
      <c r="E222" s="282"/>
      <c r="F222" s="283"/>
    </row>
    <row r="223" spans="1:7" x14ac:dyDescent="0.2">
      <c r="A223" s="271"/>
      <c r="B223" s="272"/>
      <c r="C223" s="282"/>
      <c r="D223" s="282"/>
      <c r="E223" s="282"/>
      <c r="F223" s="283"/>
    </row>
    <row r="224" spans="1:7" x14ac:dyDescent="0.2">
      <c r="A224" s="271"/>
      <c r="B224" s="272"/>
      <c r="C224" s="282"/>
      <c r="D224" s="282"/>
      <c r="E224" s="282"/>
      <c r="F224" s="283"/>
    </row>
    <row r="225" spans="1:7" x14ac:dyDescent="0.2">
      <c r="A225" s="271"/>
      <c r="B225" s="272"/>
      <c r="C225" s="282"/>
      <c r="D225" s="282"/>
      <c r="E225" s="282"/>
      <c r="F225" s="283"/>
    </row>
    <row r="226" spans="1:7" x14ac:dyDescent="0.2">
      <c r="A226" s="271"/>
      <c r="B226" s="272"/>
      <c r="C226" s="282"/>
      <c r="D226" s="282"/>
      <c r="E226" s="282"/>
      <c r="F226" s="283"/>
    </row>
    <row r="227" spans="1:7" x14ac:dyDescent="0.2">
      <c r="A227" s="271"/>
      <c r="B227" s="272"/>
      <c r="C227" s="282"/>
      <c r="D227" s="282"/>
      <c r="E227" s="282"/>
      <c r="F227" s="283"/>
    </row>
    <row r="228" spans="1:7" x14ac:dyDescent="0.2">
      <c r="A228" s="271"/>
      <c r="B228" s="272"/>
      <c r="C228" s="282"/>
      <c r="D228" s="282"/>
      <c r="E228" s="282"/>
      <c r="F228" s="283"/>
    </row>
    <row r="229" spans="1:7" x14ac:dyDescent="0.2">
      <c r="A229" s="271"/>
      <c r="B229" s="272"/>
      <c r="C229" s="282"/>
      <c r="D229" s="282"/>
      <c r="E229" s="282"/>
      <c r="F229" s="283"/>
    </row>
    <row r="230" spans="1:7" x14ac:dyDescent="0.2">
      <c r="A230" s="290"/>
      <c r="B230" s="291"/>
      <c r="C230" s="291"/>
      <c r="D230" s="291"/>
      <c r="E230" s="291"/>
      <c r="F230" s="292"/>
    </row>
    <row r="232" spans="1:7" x14ac:dyDescent="0.2">
      <c r="A232" s="424">
        <f>+'A - Exploitatie'!A15</f>
        <v>7</v>
      </c>
      <c r="B232" s="425" t="str">
        <f>+'A - Exploitatie'!C15</f>
        <v>Ouderen</v>
      </c>
      <c r="C232" s="426"/>
      <c r="D232" s="426"/>
      <c r="E232" s="427"/>
      <c r="F232" s="428"/>
    </row>
    <row r="233" spans="1:7" x14ac:dyDescent="0.2">
      <c r="A233" s="424"/>
      <c r="B233" s="429"/>
      <c r="C233" s="430"/>
      <c r="D233" s="430"/>
      <c r="E233" s="431"/>
      <c r="F233" s="432"/>
    </row>
    <row r="234" spans="1:7" x14ac:dyDescent="0.2">
      <c r="A234" s="171"/>
      <c r="B234" s="171"/>
      <c r="C234" s="420" t="str">
        <f>"Begroting "&amp;jaar_subsidie</f>
        <v>Begroting 2021</v>
      </c>
      <c r="D234" s="420"/>
      <c r="E234" s="420" t="str">
        <f>"Begroting "&amp;jaar_subsidie-1</f>
        <v>Begroting 2020</v>
      </c>
      <c r="F234" s="420"/>
    </row>
    <row r="235" spans="1:7" x14ac:dyDescent="0.2">
      <c r="A235" s="173" t="s">
        <v>0</v>
      </c>
      <c r="B235" s="173" t="s">
        <v>1</v>
      </c>
      <c r="C235" s="216" t="s">
        <v>2</v>
      </c>
      <c r="D235" s="216" t="s">
        <v>3</v>
      </c>
      <c r="E235" s="216" t="s">
        <v>2</v>
      </c>
      <c r="F235" s="216" t="s">
        <v>3</v>
      </c>
      <c r="G235" s="319" t="s">
        <v>228</v>
      </c>
    </row>
    <row r="236" spans="1:7" x14ac:dyDescent="0.2">
      <c r="A236" s="196" t="str">
        <f>'V - Subsidie Vast'!A237</f>
        <v>7.01</v>
      </c>
      <c r="B236" s="234" t="s">
        <v>43</v>
      </c>
      <c r="C236" s="235"/>
      <c r="D236" s="235"/>
      <c r="E236" s="235"/>
      <c r="F236" s="235"/>
    </row>
    <row r="237" spans="1:7" x14ac:dyDescent="0.2">
      <c r="A237" s="196" t="str">
        <f>'V - Subsidie Vast'!A238</f>
        <v>7.02</v>
      </c>
      <c r="B237" s="234" t="s">
        <v>231</v>
      </c>
      <c r="C237" s="235"/>
      <c r="D237" s="235"/>
      <c r="E237" s="235"/>
      <c r="F237" s="235"/>
    </row>
    <row r="238" spans="1:7" x14ac:dyDescent="0.2">
      <c r="A238" s="196" t="str">
        <f>'V - Subsidie Vast'!A239</f>
        <v>7.03</v>
      </c>
      <c r="B238" s="318" t="s">
        <v>164</v>
      </c>
      <c r="C238" s="235"/>
      <c r="D238" s="235"/>
      <c r="E238" s="235"/>
      <c r="F238" s="235"/>
      <c r="G238" s="320" t="str">
        <f t="shared" ref="G238:G250" si="3">A_aanpasbaar</f>
        <v>Omschrijving kan aangepast worden</v>
      </c>
    </row>
    <row r="239" spans="1:7" x14ac:dyDescent="0.2">
      <c r="A239" s="196" t="str">
        <f>'V - Subsidie Vast'!A240</f>
        <v>7.04</v>
      </c>
      <c r="B239" s="318" t="s">
        <v>161</v>
      </c>
      <c r="C239" s="235"/>
      <c r="D239" s="235"/>
      <c r="E239" s="235"/>
      <c r="F239" s="235"/>
      <c r="G239" s="320" t="str">
        <f t="shared" si="3"/>
        <v>Omschrijving kan aangepast worden</v>
      </c>
    </row>
    <row r="240" spans="1:7" x14ac:dyDescent="0.2">
      <c r="A240" s="196" t="str">
        <f>'V - Subsidie Vast'!A241</f>
        <v>7.05</v>
      </c>
      <c r="B240" s="318" t="s">
        <v>162</v>
      </c>
      <c r="C240" s="235"/>
      <c r="D240" s="235"/>
      <c r="E240" s="235"/>
      <c r="F240" s="235"/>
      <c r="G240" s="320" t="str">
        <f t="shared" si="3"/>
        <v>Omschrijving kan aangepast worden</v>
      </c>
    </row>
    <row r="241" spans="1:7" x14ac:dyDescent="0.2">
      <c r="A241" s="196" t="str">
        <f>'V - Subsidie Vast'!A242</f>
        <v>7.06</v>
      </c>
      <c r="B241" s="318" t="s">
        <v>167</v>
      </c>
      <c r="C241" s="235"/>
      <c r="D241" s="235"/>
      <c r="E241" s="235"/>
      <c r="F241" s="235"/>
      <c r="G241" s="320" t="str">
        <f t="shared" si="3"/>
        <v>Omschrijving kan aangepast worden</v>
      </c>
    </row>
    <row r="242" spans="1:7" x14ac:dyDescent="0.2">
      <c r="A242" s="196" t="str">
        <f>'V - Subsidie Vast'!A243</f>
        <v>7.07</v>
      </c>
      <c r="B242" s="318" t="s">
        <v>168</v>
      </c>
      <c r="C242" s="235"/>
      <c r="D242" s="235"/>
      <c r="E242" s="235"/>
      <c r="F242" s="235"/>
      <c r="G242" s="320" t="str">
        <f t="shared" si="3"/>
        <v>Omschrijving kan aangepast worden</v>
      </c>
    </row>
    <row r="243" spans="1:7" x14ac:dyDescent="0.2">
      <c r="A243" s="196" t="str">
        <f>'V - Subsidie Vast'!A244</f>
        <v>7.08</v>
      </c>
      <c r="B243" s="318">
        <v>0</v>
      </c>
      <c r="C243" s="235"/>
      <c r="D243" s="235"/>
      <c r="E243" s="235"/>
      <c r="F243" s="235"/>
      <c r="G243" s="320" t="str">
        <f t="shared" si="3"/>
        <v>Omschrijving kan aangepast worden</v>
      </c>
    </row>
    <row r="244" spans="1:7" x14ac:dyDescent="0.2">
      <c r="A244" s="196" t="str">
        <f>'V - Subsidie Vast'!A245</f>
        <v>7.09</v>
      </c>
      <c r="B244" s="318">
        <v>0</v>
      </c>
      <c r="C244" s="235"/>
      <c r="D244" s="235"/>
      <c r="E244" s="235"/>
      <c r="F244" s="235"/>
      <c r="G244" s="320" t="str">
        <f t="shared" si="3"/>
        <v>Omschrijving kan aangepast worden</v>
      </c>
    </row>
    <row r="245" spans="1:7" x14ac:dyDescent="0.2">
      <c r="A245" s="196" t="str">
        <f>'V - Subsidie Vast'!A246</f>
        <v>7.10</v>
      </c>
      <c r="B245" s="318">
        <v>0</v>
      </c>
      <c r="C245" s="235"/>
      <c r="D245" s="235"/>
      <c r="E245" s="235"/>
      <c r="F245" s="235"/>
      <c r="G245" s="320" t="str">
        <f t="shared" si="3"/>
        <v>Omschrijving kan aangepast worden</v>
      </c>
    </row>
    <row r="246" spans="1:7" x14ac:dyDescent="0.2">
      <c r="A246" s="196" t="str">
        <f>'V - Subsidie Vast'!A247</f>
        <v>7.11</v>
      </c>
      <c r="B246" s="318">
        <v>0</v>
      </c>
      <c r="C246" s="235"/>
      <c r="D246" s="235"/>
      <c r="E246" s="235"/>
      <c r="F246" s="235"/>
      <c r="G246" s="320" t="str">
        <f t="shared" si="3"/>
        <v>Omschrijving kan aangepast worden</v>
      </c>
    </row>
    <row r="247" spans="1:7" x14ac:dyDescent="0.2">
      <c r="A247" s="196" t="str">
        <f>'V - Subsidie Vast'!A248</f>
        <v>7.12</v>
      </c>
      <c r="B247" s="318">
        <v>0</v>
      </c>
      <c r="C247" s="235"/>
      <c r="D247" s="235"/>
      <c r="E247" s="235"/>
      <c r="F247" s="235"/>
      <c r="G247" s="320" t="str">
        <f t="shared" si="3"/>
        <v>Omschrijving kan aangepast worden</v>
      </c>
    </row>
    <row r="248" spans="1:7" x14ac:dyDescent="0.2">
      <c r="A248" s="196" t="str">
        <f>'V - Subsidie Vast'!A249</f>
        <v>7.13</v>
      </c>
      <c r="B248" s="318">
        <v>0</v>
      </c>
      <c r="C248" s="235"/>
      <c r="D248" s="235"/>
      <c r="E248" s="235"/>
      <c r="F248" s="235"/>
      <c r="G248" s="320" t="str">
        <f t="shared" si="3"/>
        <v>Omschrijving kan aangepast worden</v>
      </c>
    </row>
    <row r="249" spans="1:7" x14ac:dyDescent="0.2">
      <c r="A249" s="196" t="str">
        <f>'V - Subsidie Vast'!A250</f>
        <v>7.14</v>
      </c>
      <c r="B249" s="318">
        <v>0</v>
      </c>
      <c r="C249" s="235"/>
      <c r="D249" s="235"/>
      <c r="E249" s="235"/>
      <c r="F249" s="235"/>
      <c r="G249" s="320" t="str">
        <f t="shared" si="3"/>
        <v>Omschrijving kan aangepast worden</v>
      </c>
    </row>
    <row r="250" spans="1:7" x14ac:dyDescent="0.2">
      <c r="A250" s="196" t="str">
        <f>'V - Subsidie Vast'!A251</f>
        <v>7.15</v>
      </c>
      <c r="B250" s="318">
        <v>0</v>
      </c>
      <c r="C250" s="235"/>
      <c r="D250" s="235"/>
      <c r="E250" s="235"/>
      <c r="F250" s="235"/>
      <c r="G250" s="320" t="str">
        <f t="shared" si="3"/>
        <v>Omschrijving kan aangepast worden</v>
      </c>
    </row>
    <row r="251" spans="1:7" ht="4.9000000000000004" customHeight="1" x14ac:dyDescent="0.2">
      <c r="A251" s="196"/>
      <c r="B251" s="192"/>
      <c r="C251" s="219"/>
      <c r="D251" s="219"/>
      <c r="E251" s="219"/>
      <c r="F251" s="219"/>
    </row>
    <row r="252" spans="1:7" x14ac:dyDescent="0.2">
      <c r="A252" s="196"/>
      <c r="B252" s="188" t="s">
        <v>7</v>
      </c>
      <c r="C252" s="176">
        <f>SUM(C235:C251)</f>
        <v>0</v>
      </c>
      <c r="D252" s="176">
        <f>SUM(D235:D251)</f>
        <v>0</v>
      </c>
      <c r="E252" s="176">
        <f>SUM(E235:E251)</f>
        <v>0</v>
      </c>
      <c r="F252" s="176">
        <f>SUM(F235:F251)</f>
        <v>0</v>
      </c>
    </row>
    <row r="253" spans="1:7" x14ac:dyDescent="0.2">
      <c r="A253" s="269" t="s">
        <v>217</v>
      </c>
      <c r="B253" s="270"/>
      <c r="C253" s="278"/>
      <c r="D253" s="278"/>
      <c r="E253" s="278"/>
      <c r="F253" s="279"/>
    </row>
    <row r="254" spans="1:7" x14ac:dyDescent="0.2">
      <c r="A254" s="271"/>
      <c r="B254" s="272"/>
      <c r="C254" s="282"/>
      <c r="D254" s="282"/>
      <c r="E254" s="282"/>
      <c r="F254" s="283"/>
    </row>
    <row r="255" spans="1:7" x14ac:dyDescent="0.2">
      <c r="A255" s="271"/>
      <c r="B255" s="272"/>
      <c r="C255" s="282"/>
      <c r="D255" s="282"/>
      <c r="E255" s="282"/>
      <c r="F255" s="283"/>
    </row>
    <row r="256" spans="1:7" x14ac:dyDescent="0.2">
      <c r="A256" s="271"/>
      <c r="B256" s="272"/>
      <c r="C256" s="282"/>
      <c r="D256" s="282"/>
      <c r="E256" s="282"/>
      <c r="F256" s="283"/>
    </row>
    <row r="257" spans="1:6" x14ac:dyDescent="0.2">
      <c r="A257" s="271"/>
      <c r="B257" s="272"/>
      <c r="C257" s="282"/>
      <c r="D257" s="282"/>
      <c r="E257" s="282"/>
      <c r="F257" s="283"/>
    </row>
    <row r="258" spans="1:6" x14ac:dyDescent="0.2">
      <c r="A258" s="271"/>
      <c r="B258" s="272"/>
      <c r="C258" s="282"/>
      <c r="D258" s="282"/>
      <c r="E258" s="282"/>
      <c r="F258" s="283"/>
    </row>
    <row r="259" spans="1:6" x14ac:dyDescent="0.2">
      <c r="A259" s="271"/>
      <c r="B259" s="272"/>
      <c r="C259" s="282"/>
      <c r="D259" s="282"/>
      <c r="E259" s="282"/>
      <c r="F259" s="283"/>
    </row>
    <row r="260" spans="1:6" x14ac:dyDescent="0.2">
      <c r="A260" s="271"/>
      <c r="B260" s="272"/>
      <c r="C260" s="282"/>
      <c r="D260" s="282"/>
      <c r="E260" s="282"/>
      <c r="F260" s="283"/>
    </row>
    <row r="261" spans="1:6" x14ac:dyDescent="0.2">
      <c r="A261" s="271"/>
      <c r="B261" s="272"/>
      <c r="C261" s="282"/>
      <c r="D261" s="282"/>
      <c r="E261" s="282"/>
      <c r="F261" s="283"/>
    </row>
    <row r="262" spans="1:6" x14ac:dyDescent="0.2">
      <c r="A262" s="271"/>
      <c r="B262" s="272"/>
      <c r="C262" s="282"/>
      <c r="D262" s="282"/>
      <c r="E262" s="282"/>
      <c r="F262" s="283"/>
    </row>
    <row r="263" spans="1:6" x14ac:dyDescent="0.2">
      <c r="A263" s="271"/>
      <c r="B263" s="272"/>
      <c r="C263" s="282"/>
      <c r="D263" s="282"/>
      <c r="E263" s="282"/>
      <c r="F263" s="283"/>
    </row>
    <row r="264" spans="1:6" x14ac:dyDescent="0.2">
      <c r="A264" s="271"/>
      <c r="B264" s="272"/>
      <c r="C264" s="282"/>
      <c r="D264" s="282"/>
      <c r="E264" s="282"/>
      <c r="F264" s="283"/>
    </row>
    <row r="265" spans="1:6" x14ac:dyDescent="0.2">
      <c r="A265" s="271"/>
      <c r="B265" s="272"/>
      <c r="C265" s="282"/>
      <c r="D265" s="282"/>
      <c r="E265" s="282"/>
      <c r="F265" s="283"/>
    </row>
    <row r="266" spans="1:6" x14ac:dyDescent="0.2">
      <c r="A266" s="271"/>
      <c r="B266" s="272"/>
      <c r="C266" s="282"/>
      <c r="D266" s="282"/>
      <c r="E266" s="282"/>
      <c r="F266" s="283"/>
    </row>
    <row r="267" spans="1:6" x14ac:dyDescent="0.2">
      <c r="A267" s="271"/>
      <c r="B267" s="272"/>
      <c r="C267" s="282"/>
      <c r="D267" s="282"/>
      <c r="E267" s="282"/>
      <c r="F267" s="283"/>
    </row>
    <row r="268" spans="1:6" x14ac:dyDescent="0.2">
      <c r="A268" s="290"/>
      <c r="B268" s="291"/>
      <c r="C268" s="291"/>
      <c r="D268" s="291"/>
      <c r="E268" s="291"/>
      <c r="F268" s="292"/>
    </row>
    <row r="270" spans="1:6" x14ac:dyDescent="0.2">
      <c r="A270" s="424">
        <f>+'A - Exploitatie'!A16</f>
        <v>8</v>
      </c>
      <c r="B270" s="425" t="str">
        <f>+'A - Exploitatie'!C16</f>
        <v>Activiteiten</v>
      </c>
      <c r="C270" s="426"/>
      <c r="D270" s="426"/>
      <c r="E270" s="427"/>
      <c r="F270" s="428"/>
    </row>
    <row r="271" spans="1:6" x14ac:dyDescent="0.2">
      <c r="A271" s="424"/>
      <c r="B271" s="429"/>
      <c r="C271" s="430"/>
      <c r="D271" s="430"/>
      <c r="E271" s="431"/>
      <c r="F271" s="432"/>
    </row>
    <row r="272" spans="1:6" x14ac:dyDescent="0.2">
      <c r="A272" s="171"/>
      <c r="B272" s="171"/>
      <c r="C272" s="420" t="str">
        <f>"Begroting "&amp;jaar_subsidie</f>
        <v>Begroting 2021</v>
      </c>
      <c r="D272" s="420"/>
      <c r="E272" s="420" t="str">
        <f>"Begroting "&amp;jaar_subsidie-1</f>
        <v>Begroting 2020</v>
      </c>
      <c r="F272" s="420"/>
    </row>
    <row r="273" spans="1:7" x14ac:dyDescent="0.2">
      <c r="A273" s="173" t="s">
        <v>0</v>
      </c>
      <c r="B273" s="173" t="s">
        <v>1</v>
      </c>
      <c r="C273" s="216" t="s">
        <v>2</v>
      </c>
      <c r="D273" s="216" t="s">
        <v>3</v>
      </c>
      <c r="E273" s="216" t="s">
        <v>2</v>
      </c>
      <c r="F273" s="216" t="s">
        <v>3</v>
      </c>
      <c r="G273" s="319" t="s">
        <v>228</v>
      </c>
    </row>
    <row r="274" spans="1:7" x14ac:dyDescent="0.2">
      <c r="A274" s="196" t="str">
        <f>'V - Subsidie Vast'!A275</f>
        <v>8.01</v>
      </c>
      <c r="B274" s="234" t="s">
        <v>39</v>
      </c>
      <c r="C274" s="235"/>
      <c r="D274" s="235"/>
      <c r="E274" s="235"/>
      <c r="F274" s="235"/>
    </row>
    <row r="275" spans="1:7" x14ac:dyDescent="0.2">
      <c r="A275" s="196" t="str">
        <f>'V - Subsidie Vast'!A276</f>
        <v>8.02</v>
      </c>
      <c r="B275" s="234" t="s">
        <v>222</v>
      </c>
      <c r="C275" s="235"/>
      <c r="D275" s="235"/>
      <c r="E275" s="235"/>
      <c r="F275" s="235"/>
    </row>
    <row r="276" spans="1:7" x14ac:dyDescent="0.2">
      <c r="A276" s="196" t="str">
        <f>'V - Subsidie Vast'!A277</f>
        <v>8.03</v>
      </c>
      <c r="B276" s="318" t="s">
        <v>160</v>
      </c>
      <c r="C276" s="235"/>
      <c r="D276" s="235"/>
      <c r="E276" s="235"/>
      <c r="F276" s="235"/>
      <c r="G276" s="320" t="str">
        <f t="shared" ref="G276:G288" si="4">A_aanpasbaar</f>
        <v>Omschrijving kan aangepast worden</v>
      </c>
    </row>
    <row r="277" spans="1:7" x14ac:dyDescent="0.2">
      <c r="A277" s="196" t="str">
        <f>'V - Subsidie Vast'!A278</f>
        <v>8.04</v>
      </c>
      <c r="B277" s="318" t="s">
        <v>163</v>
      </c>
      <c r="C277" s="235"/>
      <c r="D277" s="235"/>
      <c r="E277" s="235"/>
      <c r="F277" s="235"/>
      <c r="G277" s="320" t="str">
        <f t="shared" si="4"/>
        <v>Omschrijving kan aangepast worden</v>
      </c>
    </row>
    <row r="278" spans="1:7" x14ac:dyDescent="0.2">
      <c r="A278" s="196" t="str">
        <f>'V - Subsidie Vast'!A279</f>
        <v>8.05</v>
      </c>
      <c r="B278" s="318" t="s">
        <v>201</v>
      </c>
      <c r="C278" s="235"/>
      <c r="D278" s="235"/>
      <c r="E278" s="235"/>
      <c r="F278" s="235"/>
      <c r="G278" s="320" t="str">
        <f t="shared" si="4"/>
        <v>Omschrijving kan aangepast worden</v>
      </c>
    </row>
    <row r="279" spans="1:7" x14ac:dyDescent="0.2">
      <c r="A279" s="196" t="str">
        <f>'V - Subsidie Vast'!A280</f>
        <v>8.06</v>
      </c>
      <c r="B279" s="318" t="s">
        <v>202</v>
      </c>
      <c r="C279" s="235"/>
      <c r="D279" s="235"/>
      <c r="E279" s="235"/>
      <c r="F279" s="235"/>
      <c r="G279" s="320" t="str">
        <f t="shared" si="4"/>
        <v>Omschrijving kan aangepast worden</v>
      </c>
    </row>
    <row r="280" spans="1:7" x14ac:dyDescent="0.2">
      <c r="A280" s="196" t="str">
        <f>'V - Subsidie Vast'!A281</f>
        <v>8.07</v>
      </c>
      <c r="B280" s="318" t="s">
        <v>203</v>
      </c>
      <c r="C280" s="235"/>
      <c r="D280" s="235"/>
      <c r="E280" s="235"/>
      <c r="F280" s="235"/>
      <c r="G280" s="320" t="str">
        <f t="shared" si="4"/>
        <v>Omschrijving kan aangepast worden</v>
      </c>
    </row>
    <row r="281" spans="1:7" x14ac:dyDescent="0.2">
      <c r="A281" s="196" t="str">
        <f>'V - Subsidie Vast'!A282</f>
        <v>8.08</v>
      </c>
      <c r="B281" s="318">
        <v>0</v>
      </c>
      <c r="C281" s="235"/>
      <c r="D281" s="235"/>
      <c r="E281" s="235"/>
      <c r="F281" s="235"/>
      <c r="G281" s="320" t="str">
        <f t="shared" si="4"/>
        <v>Omschrijving kan aangepast worden</v>
      </c>
    </row>
    <row r="282" spans="1:7" x14ac:dyDescent="0.2">
      <c r="A282" s="196" t="str">
        <f>'V - Subsidie Vast'!A283</f>
        <v>8.09</v>
      </c>
      <c r="B282" s="318">
        <v>0</v>
      </c>
      <c r="C282" s="235"/>
      <c r="D282" s="235"/>
      <c r="E282" s="235"/>
      <c r="F282" s="235"/>
      <c r="G282" s="320" t="str">
        <f t="shared" si="4"/>
        <v>Omschrijving kan aangepast worden</v>
      </c>
    </row>
    <row r="283" spans="1:7" x14ac:dyDescent="0.2">
      <c r="A283" s="196" t="str">
        <f>'V - Subsidie Vast'!A284</f>
        <v>8.10</v>
      </c>
      <c r="B283" s="318">
        <v>0</v>
      </c>
      <c r="C283" s="235"/>
      <c r="D283" s="235"/>
      <c r="E283" s="235"/>
      <c r="F283" s="235"/>
      <c r="G283" s="320" t="str">
        <f t="shared" si="4"/>
        <v>Omschrijving kan aangepast worden</v>
      </c>
    </row>
    <row r="284" spans="1:7" x14ac:dyDescent="0.2">
      <c r="A284" s="196" t="str">
        <f>'V - Subsidie Vast'!A285</f>
        <v>8.11</v>
      </c>
      <c r="B284" s="318">
        <v>0</v>
      </c>
      <c r="C284" s="235"/>
      <c r="D284" s="235"/>
      <c r="E284" s="235"/>
      <c r="F284" s="235"/>
      <c r="G284" s="320" t="str">
        <f t="shared" si="4"/>
        <v>Omschrijving kan aangepast worden</v>
      </c>
    </row>
    <row r="285" spans="1:7" x14ac:dyDescent="0.2">
      <c r="A285" s="196" t="str">
        <f>'V - Subsidie Vast'!A286</f>
        <v>8.12</v>
      </c>
      <c r="B285" s="318">
        <v>0</v>
      </c>
      <c r="C285" s="235"/>
      <c r="D285" s="235"/>
      <c r="E285" s="235"/>
      <c r="F285" s="235"/>
      <c r="G285" s="320" t="str">
        <f t="shared" si="4"/>
        <v>Omschrijving kan aangepast worden</v>
      </c>
    </row>
    <row r="286" spans="1:7" x14ac:dyDescent="0.2">
      <c r="A286" s="196" t="str">
        <f>'V - Subsidie Vast'!A287</f>
        <v>8.13</v>
      </c>
      <c r="B286" s="318">
        <v>0</v>
      </c>
      <c r="C286" s="235"/>
      <c r="D286" s="235"/>
      <c r="E286" s="235"/>
      <c r="F286" s="235"/>
      <c r="G286" s="320" t="str">
        <f t="shared" si="4"/>
        <v>Omschrijving kan aangepast worden</v>
      </c>
    </row>
    <row r="287" spans="1:7" x14ac:dyDescent="0.2">
      <c r="A287" s="196" t="str">
        <f>'V - Subsidie Vast'!A288</f>
        <v>8.14</v>
      </c>
      <c r="B287" s="318">
        <v>0</v>
      </c>
      <c r="C287" s="235"/>
      <c r="D287" s="235"/>
      <c r="E287" s="235"/>
      <c r="F287" s="235"/>
      <c r="G287" s="320" t="str">
        <f t="shared" si="4"/>
        <v>Omschrijving kan aangepast worden</v>
      </c>
    </row>
    <row r="288" spans="1:7" x14ac:dyDescent="0.2">
      <c r="A288" s="196" t="str">
        <f>'V - Subsidie Vast'!A289</f>
        <v>8.15</v>
      </c>
      <c r="B288" s="318">
        <v>0</v>
      </c>
      <c r="C288" s="235"/>
      <c r="D288" s="235"/>
      <c r="E288" s="235"/>
      <c r="F288" s="235"/>
      <c r="G288" s="320" t="str">
        <f t="shared" si="4"/>
        <v>Omschrijving kan aangepast worden</v>
      </c>
    </row>
    <row r="289" spans="1:6" ht="4.9000000000000004" customHeight="1" x14ac:dyDescent="0.2">
      <c r="A289" s="196"/>
      <c r="B289" s="192"/>
      <c r="C289" s="219"/>
      <c r="D289" s="219"/>
      <c r="E289" s="219"/>
      <c r="F289" s="219"/>
    </row>
    <row r="290" spans="1:6" x14ac:dyDescent="0.2">
      <c r="A290" s="196"/>
      <c r="B290" s="188" t="s">
        <v>7</v>
      </c>
      <c r="C290" s="176">
        <f>SUM(C273:C289)</f>
        <v>0</v>
      </c>
      <c r="D290" s="176">
        <f>SUM(D273:D289)</f>
        <v>0</v>
      </c>
      <c r="E290" s="176">
        <f>SUM(E273:E289)</f>
        <v>0</v>
      </c>
      <c r="F290" s="176">
        <f>SUM(F273:F289)</f>
        <v>0</v>
      </c>
    </row>
    <row r="291" spans="1:6" x14ac:dyDescent="0.2">
      <c r="A291" s="269" t="s">
        <v>217</v>
      </c>
      <c r="B291" s="270"/>
      <c r="C291" s="278"/>
      <c r="D291" s="278"/>
      <c r="E291" s="278"/>
      <c r="F291" s="279"/>
    </row>
    <row r="292" spans="1:6" x14ac:dyDescent="0.2">
      <c r="A292" s="271"/>
      <c r="B292" s="272"/>
      <c r="C292" s="282"/>
      <c r="D292" s="282"/>
      <c r="E292" s="282"/>
      <c r="F292" s="283"/>
    </row>
    <row r="293" spans="1:6" x14ac:dyDescent="0.2">
      <c r="A293" s="271"/>
      <c r="B293" s="272"/>
      <c r="C293" s="282"/>
      <c r="D293" s="282"/>
      <c r="E293" s="282"/>
      <c r="F293" s="283"/>
    </row>
    <row r="294" spans="1:6" x14ac:dyDescent="0.2">
      <c r="A294" s="271"/>
      <c r="B294" s="272"/>
      <c r="C294" s="282"/>
      <c r="D294" s="282"/>
      <c r="E294" s="282"/>
      <c r="F294" s="283"/>
    </row>
    <row r="295" spans="1:6" x14ac:dyDescent="0.2">
      <c r="A295" s="271"/>
      <c r="B295" s="272"/>
      <c r="C295" s="282"/>
      <c r="D295" s="282"/>
      <c r="E295" s="282"/>
      <c r="F295" s="283"/>
    </row>
    <row r="296" spans="1:6" x14ac:dyDescent="0.2">
      <c r="A296" s="271"/>
      <c r="B296" s="272"/>
      <c r="C296" s="282"/>
      <c r="D296" s="282"/>
      <c r="E296" s="282"/>
      <c r="F296" s="283"/>
    </row>
    <row r="297" spans="1:6" x14ac:dyDescent="0.2">
      <c r="A297" s="271"/>
      <c r="B297" s="272"/>
      <c r="C297" s="282"/>
      <c r="D297" s="282"/>
      <c r="E297" s="282"/>
      <c r="F297" s="283"/>
    </row>
    <row r="298" spans="1:6" x14ac:dyDescent="0.2">
      <c r="A298" s="271"/>
      <c r="B298" s="272"/>
      <c r="C298" s="282"/>
      <c r="D298" s="282"/>
      <c r="E298" s="282"/>
      <c r="F298" s="283"/>
    </row>
    <row r="299" spans="1:6" x14ac:dyDescent="0.2">
      <c r="A299" s="271"/>
      <c r="B299" s="272"/>
      <c r="C299" s="282"/>
      <c r="D299" s="282"/>
      <c r="E299" s="282"/>
      <c r="F299" s="283"/>
    </row>
    <row r="300" spans="1:6" x14ac:dyDescent="0.2">
      <c r="A300" s="271"/>
      <c r="B300" s="272"/>
      <c r="C300" s="282"/>
      <c r="D300" s="282"/>
      <c r="E300" s="282"/>
      <c r="F300" s="283"/>
    </row>
    <row r="301" spans="1:6" x14ac:dyDescent="0.2">
      <c r="A301" s="271"/>
      <c r="B301" s="272"/>
      <c r="C301" s="282"/>
      <c r="D301" s="282"/>
      <c r="E301" s="282"/>
      <c r="F301" s="283"/>
    </row>
    <row r="302" spans="1:6" x14ac:dyDescent="0.2">
      <c r="A302" s="271"/>
      <c r="B302" s="272"/>
      <c r="C302" s="282"/>
      <c r="D302" s="282"/>
      <c r="E302" s="282"/>
      <c r="F302" s="283"/>
    </row>
    <row r="303" spans="1:6" x14ac:dyDescent="0.2">
      <c r="A303" s="271"/>
      <c r="B303" s="272"/>
      <c r="C303" s="282"/>
      <c r="D303" s="282"/>
      <c r="E303" s="282"/>
      <c r="F303" s="283"/>
    </row>
    <row r="304" spans="1:6" x14ac:dyDescent="0.2">
      <c r="A304" s="271"/>
      <c r="B304" s="272"/>
      <c r="C304" s="282"/>
      <c r="D304" s="282"/>
      <c r="E304" s="282"/>
      <c r="F304" s="283"/>
    </row>
    <row r="305" spans="1:7" x14ac:dyDescent="0.2">
      <c r="A305" s="271"/>
      <c r="B305" s="272"/>
      <c r="C305" s="282"/>
      <c r="D305" s="282"/>
      <c r="E305" s="282"/>
      <c r="F305" s="283"/>
    </row>
    <row r="306" spans="1:7" x14ac:dyDescent="0.2">
      <c r="A306" s="290"/>
      <c r="B306" s="291"/>
      <c r="C306" s="291"/>
      <c r="D306" s="291"/>
      <c r="E306" s="291"/>
      <c r="F306" s="292"/>
    </row>
    <row r="307" spans="1:7" x14ac:dyDescent="0.2">
      <c r="A307" s="424">
        <f>+'A - Exploitatie'!A17</f>
        <v>9</v>
      </c>
      <c r="B307" s="425" t="str">
        <f>+'A - Exploitatie'!C17</f>
        <v>Horeca en verhuur</v>
      </c>
      <c r="C307" s="426"/>
      <c r="D307" s="426"/>
      <c r="E307" s="427"/>
      <c r="F307" s="428"/>
    </row>
    <row r="308" spans="1:7" x14ac:dyDescent="0.2">
      <c r="A308" s="424"/>
      <c r="B308" s="429"/>
      <c r="C308" s="430"/>
      <c r="D308" s="430"/>
      <c r="E308" s="431"/>
      <c r="F308" s="432"/>
    </row>
    <row r="309" spans="1:7" x14ac:dyDescent="0.2">
      <c r="A309" s="171"/>
      <c r="B309" s="171"/>
      <c r="C309" s="420" t="str">
        <f>"Begroting "&amp;jaar_subsidie</f>
        <v>Begroting 2021</v>
      </c>
      <c r="D309" s="420"/>
      <c r="E309" s="420" t="str">
        <f>"Begroting "&amp;jaar_subsidie-1</f>
        <v>Begroting 2020</v>
      </c>
      <c r="F309" s="420"/>
    </row>
    <row r="310" spans="1:7" x14ac:dyDescent="0.2">
      <c r="A310" s="173" t="s">
        <v>0</v>
      </c>
      <c r="B310" s="173" t="s">
        <v>44</v>
      </c>
      <c r="C310" s="216" t="s">
        <v>2</v>
      </c>
      <c r="D310" s="216" t="s">
        <v>3</v>
      </c>
      <c r="E310" s="216" t="s">
        <v>2</v>
      </c>
      <c r="F310" s="216" t="s">
        <v>3</v>
      </c>
      <c r="G310" s="319" t="s">
        <v>228</v>
      </c>
    </row>
    <row r="311" spans="1:7" x14ac:dyDescent="0.2">
      <c r="A311" s="196" t="str">
        <f>'V - Subsidie Vast'!A313</f>
        <v>9.01</v>
      </c>
      <c r="B311" s="234" t="s">
        <v>154</v>
      </c>
      <c r="C311" s="235"/>
      <c r="D311" s="235"/>
      <c r="E311" s="235"/>
      <c r="F311" s="235"/>
    </row>
    <row r="312" spans="1:7" x14ac:dyDescent="0.2">
      <c r="A312" s="196" t="str">
        <f>'V - Subsidie Vast'!A314</f>
        <v>9.02</v>
      </c>
      <c r="B312" s="234" t="s">
        <v>155</v>
      </c>
      <c r="C312" s="235"/>
      <c r="D312" s="235"/>
      <c r="E312" s="235"/>
      <c r="F312" s="235"/>
    </row>
    <row r="313" spans="1:7" x14ac:dyDescent="0.2">
      <c r="A313" s="196" t="str">
        <f>'V - Subsidie Vast'!A315</f>
        <v>9.03</v>
      </c>
      <c r="B313" s="234" t="s">
        <v>156</v>
      </c>
      <c r="C313" s="235"/>
      <c r="D313" s="235"/>
      <c r="E313" s="235"/>
      <c r="F313" s="235"/>
    </row>
    <row r="314" spans="1:7" x14ac:dyDescent="0.2">
      <c r="A314" s="196" t="str">
        <f>'V - Subsidie Vast'!A316</f>
        <v>9.04</v>
      </c>
      <c r="B314" s="318">
        <v>0</v>
      </c>
      <c r="C314" s="235"/>
      <c r="D314" s="235"/>
      <c r="E314" s="235"/>
      <c r="F314" s="235"/>
      <c r="G314" s="320" t="str">
        <f t="shared" ref="G314:G325" si="5">A_aanpasbaar</f>
        <v>Omschrijving kan aangepast worden</v>
      </c>
    </row>
    <row r="315" spans="1:7" x14ac:dyDescent="0.2">
      <c r="A315" s="196" t="str">
        <f>'V - Subsidie Vast'!A317</f>
        <v>9.05</v>
      </c>
      <c r="B315" s="318">
        <v>0</v>
      </c>
      <c r="C315" s="235"/>
      <c r="D315" s="235"/>
      <c r="E315" s="235"/>
      <c r="F315" s="235"/>
      <c r="G315" s="320" t="str">
        <f t="shared" si="5"/>
        <v>Omschrijving kan aangepast worden</v>
      </c>
    </row>
    <row r="316" spans="1:7" x14ac:dyDescent="0.2">
      <c r="A316" s="196" t="str">
        <f>'V - Subsidie Vast'!A318</f>
        <v>9.06</v>
      </c>
      <c r="B316" s="318">
        <v>0</v>
      </c>
      <c r="C316" s="235"/>
      <c r="D316" s="235"/>
      <c r="E316" s="235"/>
      <c r="F316" s="235"/>
      <c r="G316" s="320" t="str">
        <f t="shared" si="5"/>
        <v>Omschrijving kan aangepast worden</v>
      </c>
    </row>
    <row r="317" spans="1:7" x14ac:dyDescent="0.2">
      <c r="A317" s="196" t="str">
        <f>'V - Subsidie Vast'!A319</f>
        <v>9.07</v>
      </c>
      <c r="B317" s="318">
        <v>0</v>
      </c>
      <c r="C317" s="235"/>
      <c r="D317" s="235"/>
      <c r="E317" s="235"/>
      <c r="F317" s="235"/>
      <c r="G317" s="320" t="str">
        <f t="shared" si="5"/>
        <v>Omschrijving kan aangepast worden</v>
      </c>
    </row>
    <row r="318" spans="1:7" x14ac:dyDescent="0.2">
      <c r="A318" s="196" t="str">
        <f>'V - Subsidie Vast'!A320</f>
        <v>9.08</v>
      </c>
      <c r="B318" s="318">
        <v>0</v>
      </c>
      <c r="C318" s="235"/>
      <c r="D318" s="235"/>
      <c r="E318" s="235"/>
      <c r="F318" s="235"/>
      <c r="G318" s="320" t="str">
        <f t="shared" si="5"/>
        <v>Omschrijving kan aangepast worden</v>
      </c>
    </row>
    <row r="319" spans="1:7" x14ac:dyDescent="0.2">
      <c r="A319" s="196" t="str">
        <f>'V - Subsidie Vast'!A321</f>
        <v>9.09</v>
      </c>
      <c r="B319" s="318">
        <v>0</v>
      </c>
      <c r="C319" s="235"/>
      <c r="D319" s="235"/>
      <c r="E319" s="235"/>
      <c r="F319" s="235"/>
      <c r="G319" s="320" t="str">
        <f t="shared" si="5"/>
        <v>Omschrijving kan aangepast worden</v>
      </c>
    </row>
    <row r="320" spans="1:7" x14ac:dyDescent="0.2">
      <c r="A320" s="196" t="str">
        <f>'V - Subsidie Vast'!A322</f>
        <v>9.10</v>
      </c>
      <c r="B320" s="318">
        <v>0</v>
      </c>
      <c r="C320" s="235"/>
      <c r="D320" s="235"/>
      <c r="E320" s="235"/>
      <c r="F320" s="235"/>
      <c r="G320" s="320" t="str">
        <f t="shared" si="5"/>
        <v>Omschrijving kan aangepast worden</v>
      </c>
    </row>
    <row r="321" spans="1:7" x14ac:dyDescent="0.2">
      <c r="A321" s="196" t="str">
        <f>'V - Subsidie Vast'!A323</f>
        <v>9.11</v>
      </c>
      <c r="B321" s="318">
        <v>0</v>
      </c>
      <c r="C321" s="235"/>
      <c r="D321" s="235"/>
      <c r="E321" s="235"/>
      <c r="F321" s="235"/>
      <c r="G321" s="320" t="str">
        <f t="shared" si="5"/>
        <v>Omschrijving kan aangepast worden</v>
      </c>
    </row>
    <row r="322" spans="1:7" x14ac:dyDescent="0.2">
      <c r="A322" s="196" t="str">
        <f>'V - Subsidie Vast'!A324</f>
        <v>9.12</v>
      </c>
      <c r="B322" s="318">
        <v>0</v>
      </c>
      <c r="C322" s="235"/>
      <c r="D322" s="235"/>
      <c r="E322" s="235"/>
      <c r="F322" s="235"/>
      <c r="G322" s="320" t="str">
        <f t="shared" si="5"/>
        <v>Omschrijving kan aangepast worden</v>
      </c>
    </row>
    <row r="323" spans="1:7" x14ac:dyDescent="0.2">
      <c r="A323" s="196" t="str">
        <f>'V - Subsidie Vast'!A325</f>
        <v>9.13</v>
      </c>
      <c r="B323" s="318">
        <v>0</v>
      </c>
      <c r="C323" s="235"/>
      <c r="D323" s="235"/>
      <c r="E323" s="235"/>
      <c r="F323" s="235"/>
      <c r="G323" s="320" t="str">
        <f t="shared" si="5"/>
        <v>Omschrijving kan aangepast worden</v>
      </c>
    </row>
    <row r="324" spans="1:7" x14ac:dyDescent="0.2">
      <c r="A324" s="196" t="str">
        <f>'V - Subsidie Vast'!A326</f>
        <v>9.14</v>
      </c>
      <c r="B324" s="318">
        <v>0</v>
      </c>
      <c r="C324" s="235"/>
      <c r="D324" s="235"/>
      <c r="E324" s="235"/>
      <c r="F324" s="235"/>
      <c r="G324" s="320" t="str">
        <f t="shared" si="5"/>
        <v>Omschrijving kan aangepast worden</v>
      </c>
    </row>
    <row r="325" spans="1:7" x14ac:dyDescent="0.2">
      <c r="A325" s="196" t="str">
        <f>'V - Subsidie Vast'!A327</f>
        <v>9.15</v>
      </c>
      <c r="B325" s="318">
        <v>0</v>
      </c>
      <c r="C325" s="235"/>
      <c r="D325" s="235"/>
      <c r="E325" s="235"/>
      <c r="F325" s="235"/>
      <c r="G325" s="320" t="str">
        <f t="shared" si="5"/>
        <v>Omschrijving kan aangepast worden</v>
      </c>
    </row>
    <row r="326" spans="1:7" ht="4.9000000000000004" customHeight="1" x14ac:dyDescent="0.2">
      <c r="A326" s="196"/>
      <c r="B326" s="192"/>
      <c r="C326" s="219"/>
      <c r="D326" s="219"/>
      <c r="E326" s="219"/>
      <c r="F326" s="219"/>
    </row>
    <row r="327" spans="1:7" x14ac:dyDescent="0.2">
      <c r="A327" s="196"/>
      <c r="B327" s="188" t="s">
        <v>7</v>
      </c>
      <c r="C327" s="176">
        <f>SUM(C310:C326)</f>
        <v>0</v>
      </c>
      <c r="D327" s="176">
        <f>SUM(D310:D326)</f>
        <v>0</v>
      </c>
      <c r="E327" s="176">
        <f>SUM(E310:E326)</f>
        <v>0</v>
      </c>
      <c r="F327" s="176">
        <f>SUM(F310:F326)</f>
        <v>0</v>
      </c>
    </row>
    <row r="328" spans="1:7" x14ac:dyDescent="0.2">
      <c r="A328" s="269" t="s">
        <v>217</v>
      </c>
      <c r="B328" s="270"/>
      <c r="C328" s="278"/>
      <c r="D328" s="278"/>
      <c r="E328" s="278"/>
      <c r="F328" s="279"/>
    </row>
    <row r="329" spans="1:7" x14ac:dyDescent="0.2">
      <c r="A329" s="271"/>
      <c r="B329" s="272"/>
      <c r="C329" s="282"/>
      <c r="D329" s="282"/>
      <c r="E329" s="282"/>
      <c r="F329" s="283"/>
    </row>
    <row r="330" spans="1:7" x14ac:dyDescent="0.2">
      <c r="A330" s="271"/>
      <c r="B330" s="272"/>
      <c r="C330" s="282"/>
      <c r="D330" s="282"/>
      <c r="E330" s="282"/>
      <c r="F330" s="283"/>
    </row>
    <row r="331" spans="1:7" x14ac:dyDescent="0.2">
      <c r="A331" s="271"/>
      <c r="B331" s="272"/>
      <c r="C331" s="282"/>
      <c r="D331" s="282"/>
      <c r="E331" s="282"/>
      <c r="F331" s="283"/>
    </row>
    <row r="332" spans="1:7" x14ac:dyDescent="0.2">
      <c r="A332" s="271"/>
      <c r="B332" s="272"/>
      <c r="C332" s="282"/>
      <c r="D332" s="282"/>
      <c r="E332" s="282"/>
      <c r="F332" s="283"/>
    </row>
    <row r="333" spans="1:7" x14ac:dyDescent="0.2">
      <c r="A333" s="271"/>
      <c r="B333" s="272"/>
      <c r="C333" s="282"/>
      <c r="D333" s="282"/>
      <c r="E333" s="282"/>
      <c r="F333" s="283"/>
    </row>
    <row r="334" spans="1:7" x14ac:dyDescent="0.2">
      <c r="A334" s="271"/>
      <c r="B334" s="272"/>
      <c r="C334" s="282"/>
      <c r="D334" s="282"/>
      <c r="E334" s="282"/>
      <c r="F334" s="283"/>
    </row>
    <row r="335" spans="1:7" x14ac:dyDescent="0.2">
      <c r="A335" s="271"/>
      <c r="B335" s="272"/>
      <c r="C335" s="282"/>
      <c r="D335" s="282"/>
      <c r="E335" s="282"/>
      <c r="F335" s="283"/>
    </row>
    <row r="336" spans="1:7" x14ac:dyDescent="0.2">
      <c r="A336" s="271"/>
      <c r="B336" s="272"/>
      <c r="C336" s="282"/>
      <c r="D336" s="282"/>
      <c r="E336" s="282"/>
      <c r="F336" s="283"/>
    </row>
    <row r="337" spans="1:6" x14ac:dyDescent="0.2">
      <c r="A337" s="271"/>
      <c r="B337" s="272"/>
      <c r="C337" s="282"/>
      <c r="D337" s="282"/>
      <c r="E337" s="282"/>
      <c r="F337" s="283"/>
    </row>
    <row r="338" spans="1:6" x14ac:dyDescent="0.2">
      <c r="A338" s="271"/>
      <c r="B338" s="272"/>
      <c r="C338" s="282"/>
      <c r="D338" s="282"/>
      <c r="E338" s="282"/>
      <c r="F338" s="283"/>
    </row>
    <row r="339" spans="1:6" x14ac:dyDescent="0.2">
      <c r="A339" s="271"/>
      <c r="B339" s="272"/>
      <c r="C339" s="282"/>
      <c r="D339" s="282"/>
      <c r="E339" s="282"/>
      <c r="F339" s="283"/>
    </row>
    <row r="340" spans="1:6" x14ac:dyDescent="0.2">
      <c r="A340" s="271"/>
      <c r="B340" s="272"/>
      <c r="C340" s="282"/>
      <c r="D340" s="282"/>
      <c r="E340" s="282"/>
      <c r="F340" s="283"/>
    </row>
    <row r="341" spans="1:6" x14ac:dyDescent="0.2">
      <c r="A341" s="271"/>
      <c r="B341" s="272"/>
      <c r="C341" s="282"/>
      <c r="D341" s="282"/>
      <c r="E341" s="282"/>
      <c r="F341" s="283"/>
    </row>
    <row r="342" spans="1:6" x14ac:dyDescent="0.2">
      <c r="A342" s="271"/>
      <c r="B342" s="272"/>
      <c r="C342" s="282"/>
      <c r="D342" s="282"/>
      <c r="E342" s="282"/>
      <c r="F342" s="283"/>
    </row>
    <row r="343" spans="1:6" x14ac:dyDescent="0.2">
      <c r="A343" s="290"/>
      <c r="B343" s="291"/>
      <c r="C343" s="291"/>
      <c r="D343" s="291"/>
      <c r="E343" s="291"/>
      <c r="F343" s="292"/>
    </row>
  </sheetData>
  <sheetProtection algorithmName="SHA-512" hashValue="x9ILtD5rRRzTiZfuYb9X0e9ij3+Fe9zuSAQzy/xgjK/wPQwq1q3FSfvesh5OLhRzhAOGvhQRfuOivSPAMA4dyA==" saltValue="v1UEY4f2d+hROdeY49IHWg==" spinCount="100000" sheet="1" objects="1" scenarios="1" selectLockedCells="1"/>
  <mergeCells count="36">
    <mergeCell ref="E309:F309"/>
    <mergeCell ref="B270:F271"/>
    <mergeCell ref="B307:F308"/>
    <mergeCell ref="C309:D309"/>
    <mergeCell ref="A307:A308"/>
    <mergeCell ref="A156:A157"/>
    <mergeCell ref="C272:D272"/>
    <mergeCell ref="A270:A271"/>
    <mergeCell ref="C196:D196"/>
    <mergeCell ref="C234:D234"/>
    <mergeCell ref="A194:A195"/>
    <mergeCell ref="A232:A233"/>
    <mergeCell ref="C158:D158"/>
    <mergeCell ref="B232:F233"/>
    <mergeCell ref="E158:F158"/>
    <mergeCell ref="E196:F196"/>
    <mergeCell ref="B156:F157"/>
    <mergeCell ref="B194:F195"/>
    <mergeCell ref="E234:F234"/>
    <mergeCell ref="E272:F272"/>
    <mergeCell ref="A4:A5"/>
    <mergeCell ref="C120:D120"/>
    <mergeCell ref="A118:A119"/>
    <mergeCell ref="C82:D82"/>
    <mergeCell ref="C44:D44"/>
    <mergeCell ref="A42:A43"/>
    <mergeCell ref="A80:A81"/>
    <mergeCell ref="C6:D6"/>
    <mergeCell ref="B4:F5"/>
    <mergeCell ref="B118:F119"/>
    <mergeCell ref="E6:F6"/>
    <mergeCell ref="E44:F44"/>
    <mergeCell ref="E82:F82"/>
    <mergeCell ref="B42:F43"/>
    <mergeCell ref="B80:F81"/>
    <mergeCell ref="E120:F120"/>
  </mergeCells>
  <pageMargins left="0.39370078740157483" right="0.39370078740157483" top="0.59055118110236227" bottom="0.59055118110236227" header="0.31496062992125984" footer="0.31496062992125984"/>
  <pageSetup paperSize="9" orientation="landscape" r:id="rId1"/>
  <headerFooter>
    <oddFooter>&amp;CBlad &amp;P van &amp;N</oddFooter>
  </headerFooter>
  <rowBreaks count="8" manualBreakCount="8">
    <brk id="40" max="5" man="1"/>
    <brk id="78" max="5" man="1"/>
    <brk id="116" max="5" man="1"/>
    <brk id="154" max="5" man="1"/>
    <brk id="192" max="5" man="1"/>
    <brk id="230" max="5" man="1"/>
    <brk id="268" max="5" man="1"/>
    <brk id="30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G190"/>
  <sheetViews>
    <sheetView showGridLines="0" workbookViewId="0"/>
  </sheetViews>
  <sheetFormatPr defaultColWidth="8.85546875" defaultRowHeight="12.75" x14ac:dyDescent="0.2"/>
  <cols>
    <col min="1" max="1" width="7.7109375" style="92" customWidth="1"/>
    <col min="2" max="2" width="50.7109375" style="92" customWidth="1"/>
    <col min="3" max="6" width="12.7109375" style="92" customWidth="1"/>
    <col min="7" max="7" width="21.85546875" style="92" bestFit="1" customWidth="1"/>
    <col min="8" max="16384" width="8.85546875" style="92"/>
  </cols>
  <sheetData>
    <row r="1" spans="1:7" x14ac:dyDescent="0.2">
      <c r="A1" s="90" t="str">
        <f>naam_organisatie_verantwoording</f>
        <v>Stichting Voorbeeld</v>
      </c>
    </row>
    <row r="2" spans="1:7" x14ac:dyDescent="0.2">
      <c r="A2" s="90" t="str">
        <f>straat_nr_gevestigd_verantwoording&amp;", "&amp;postcode_gevestigd_verantwoording&amp;" "&amp;plaats_gevestigd_verantwoording</f>
        <v>???, ???? ?? Alkmaar</v>
      </c>
      <c r="D2" s="236" t="str">
        <f>'A - Exploitatie'!B21&amp;" "&amp;'A - Exploitatie'!B22</f>
        <v>Subsidie (Variabele kosten)</v>
      </c>
    </row>
    <row r="4" spans="1:7" x14ac:dyDescent="0.2">
      <c r="A4" s="433">
        <f>+'A - Exploitatie'!A21</f>
        <v>10</v>
      </c>
      <c r="B4" s="434" t="str">
        <f>+'A - Exploitatie'!C21</f>
        <v>Projecten</v>
      </c>
      <c r="C4" s="435"/>
      <c r="D4" s="435"/>
      <c r="E4" s="427"/>
      <c r="F4" s="428"/>
    </row>
    <row r="5" spans="1:7" x14ac:dyDescent="0.2">
      <c r="A5" s="433"/>
      <c r="B5" s="436"/>
      <c r="C5" s="437"/>
      <c r="D5" s="437"/>
      <c r="E5" s="431"/>
      <c r="F5" s="432"/>
    </row>
    <row r="6" spans="1:7" x14ac:dyDescent="0.2">
      <c r="A6" s="239"/>
      <c r="B6" s="239"/>
      <c r="C6" s="420" t="str">
        <f>"Begroting "&amp;jaar_subsidie</f>
        <v>Begroting 2021</v>
      </c>
      <c r="D6" s="420"/>
      <c r="E6" s="420" t="str">
        <f>"Begroting "&amp;jaar_subsidie-1</f>
        <v>Begroting 2020</v>
      </c>
      <c r="F6" s="420"/>
    </row>
    <row r="7" spans="1:7" x14ac:dyDescent="0.2">
      <c r="A7" s="238" t="s">
        <v>0</v>
      </c>
      <c r="B7" s="238" t="s">
        <v>1</v>
      </c>
      <c r="C7" s="216" t="s">
        <v>2</v>
      </c>
      <c r="D7" s="216" t="s">
        <v>3</v>
      </c>
      <c r="E7" s="216" t="s">
        <v>2</v>
      </c>
      <c r="F7" s="216" t="s">
        <v>3</v>
      </c>
      <c r="G7" s="319" t="s">
        <v>228</v>
      </c>
    </row>
    <row r="8" spans="1:7" s="104" customFormat="1" x14ac:dyDescent="0.2">
      <c r="A8" s="196" t="str">
        <f>'V - Subsidie Variabel'!A9</f>
        <v>10.01</v>
      </c>
      <c r="B8" s="314" t="s">
        <v>221</v>
      </c>
      <c r="C8" s="235"/>
      <c r="D8" s="235"/>
      <c r="E8" s="235"/>
      <c r="F8" s="235"/>
      <c r="G8" s="320" t="str">
        <f t="shared" ref="G8:G22" si="0">A_aanpasbaar</f>
        <v>Omschrijving kan aangepast worden</v>
      </c>
    </row>
    <row r="9" spans="1:7" s="104" customFormat="1" x14ac:dyDescent="0.2">
      <c r="A9" s="196" t="str">
        <f>'V - Subsidie Variabel'!A10</f>
        <v>10.02</v>
      </c>
      <c r="B9" s="314"/>
      <c r="C9" s="235"/>
      <c r="D9" s="235"/>
      <c r="E9" s="235"/>
      <c r="F9" s="235"/>
      <c r="G9" s="320" t="str">
        <f t="shared" si="0"/>
        <v>Omschrijving kan aangepast worden</v>
      </c>
    </row>
    <row r="10" spans="1:7" s="104" customFormat="1" x14ac:dyDescent="0.2">
      <c r="A10" s="196" t="str">
        <f>'V - Subsidie Variabel'!A11</f>
        <v>10.03</v>
      </c>
      <c r="B10" s="314">
        <v>0</v>
      </c>
      <c r="C10" s="235"/>
      <c r="D10" s="235"/>
      <c r="E10" s="235"/>
      <c r="F10" s="235"/>
      <c r="G10" s="320" t="str">
        <f t="shared" si="0"/>
        <v>Omschrijving kan aangepast worden</v>
      </c>
    </row>
    <row r="11" spans="1:7" s="104" customFormat="1" x14ac:dyDescent="0.2">
      <c r="A11" s="196" t="str">
        <f>'V - Subsidie Variabel'!A12</f>
        <v>10.04</v>
      </c>
      <c r="B11" s="314">
        <v>0</v>
      </c>
      <c r="C11" s="235"/>
      <c r="D11" s="235"/>
      <c r="E11" s="235"/>
      <c r="F11" s="235"/>
      <c r="G11" s="320" t="str">
        <f t="shared" si="0"/>
        <v>Omschrijving kan aangepast worden</v>
      </c>
    </row>
    <row r="12" spans="1:7" s="104" customFormat="1" x14ac:dyDescent="0.2">
      <c r="A12" s="196" t="str">
        <f>'V - Subsidie Variabel'!A13</f>
        <v>10.05</v>
      </c>
      <c r="B12" s="314">
        <v>0</v>
      </c>
      <c r="C12" s="235"/>
      <c r="D12" s="235"/>
      <c r="E12" s="235"/>
      <c r="F12" s="235"/>
      <c r="G12" s="320" t="str">
        <f t="shared" si="0"/>
        <v>Omschrijving kan aangepast worden</v>
      </c>
    </row>
    <row r="13" spans="1:7" s="104" customFormat="1" x14ac:dyDescent="0.2">
      <c r="A13" s="196" t="str">
        <f>'V - Subsidie Variabel'!A14</f>
        <v>10.06</v>
      </c>
      <c r="B13" s="314">
        <v>0</v>
      </c>
      <c r="C13" s="235"/>
      <c r="D13" s="235"/>
      <c r="E13" s="235"/>
      <c r="F13" s="235"/>
      <c r="G13" s="320" t="str">
        <f t="shared" si="0"/>
        <v>Omschrijving kan aangepast worden</v>
      </c>
    </row>
    <row r="14" spans="1:7" s="104" customFormat="1" x14ac:dyDescent="0.2">
      <c r="A14" s="196" t="str">
        <f>'V - Subsidie Variabel'!A15</f>
        <v>10.07</v>
      </c>
      <c r="B14" s="314">
        <v>0</v>
      </c>
      <c r="C14" s="235"/>
      <c r="D14" s="235"/>
      <c r="E14" s="235"/>
      <c r="F14" s="235"/>
      <c r="G14" s="320" t="str">
        <f t="shared" si="0"/>
        <v>Omschrijving kan aangepast worden</v>
      </c>
    </row>
    <row r="15" spans="1:7" s="104" customFormat="1" x14ac:dyDescent="0.2">
      <c r="A15" s="196" t="str">
        <f>'V - Subsidie Variabel'!A16</f>
        <v>10.08</v>
      </c>
      <c r="B15" s="314">
        <v>0</v>
      </c>
      <c r="C15" s="235"/>
      <c r="D15" s="235"/>
      <c r="E15" s="235"/>
      <c r="F15" s="235"/>
      <c r="G15" s="320" t="str">
        <f t="shared" si="0"/>
        <v>Omschrijving kan aangepast worden</v>
      </c>
    </row>
    <row r="16" spans="1:7" s="104" customFormat="1" x14ac:dyDescent="0.2">
      <c r="A16" s="196" t="str">
        <f>'V - Subsidie Variabel'!A17</f>
        <v>10.09</v>
      </c>
      <c r="B16" s="314">
        <v>0</v>
      </c>
      <c r="C16" s="235"/>
      <c r="D16" s="235"/>
      <c r="E16" s="235"/>
      <c r="F16" s="235"/>
      <c r="G16" s="320" t="str">
        <f t="shared" si="0"/>
        <v>Omschrijving kan aangepast worden</v>
      </c>
    </row>
    <row r="17" spans="1:7" s="104" customFormat="1" x14ac:dyDescent="0.2">
      <c r="A17" s="196" t="str">
        <f>'V - Subsidie Variabel'!A18</f>
        <v>10.10</v>
      </c>
      <c r="B17" s="314">
        <v>0</v>
      </c>
      <c r="C17" s="235"/>
      <c r="D17" s="235"/>
      <c r="E17" s="235"/>
      <c r="F17" s="235"/>
      <c r="G17" s="320" t="str">
        <f t="shared" si="0"/>
        <v>Omschrijving kan aangepast worden</v>
      </c>
    </row>
    <row r="18" spans="1:7" s="104" customFormat="1" x14ac:dyDescent="0.2">
      <c r="A18" s="196" t="str">
        <f>'V - Subsidie Variabel'!A19</f>
        <v>10.11</v>
      </c>
      <c r="B18" s="314">
        <v>0</v>
      </c>
      <c r="C18" s="235"/>
      <c r="D18" s="235"/>
      <c r="E18" s="235"/>
      <c r="F18" s="235"/>
      <c r="G18" s="320" t="str">
        <f t="shared" si="0"/>
        <v>Omschrijving kan aangepast worden</v>
      </c>
    </row>
    <row r="19" spans="1:7" s="104" customFormat="1" x14ac:dyDescent="0.2">
      <c r="A19" s="196" t="str">
        <f>'V - Subsidie Variabel'!A20</f>
        <v>10.12</v>
      </c>
      <c r="B19" s="314">
        <v>0</v>
      </c>
      <c r="C19" s="235"/>
      <c r="D19" s="235"/>
      <c r="E19" s="235"/>
      <c r="F19" s="235"/>
      <c r="G19" s="320" t="str">
        <f t="shared" si="0"/>
        <v>Omschrijving kan aangepast worden</v>
      </c>
    </row>
    <row r="20" spans="1:7" s="104" customFormat="1" x14ac:dyDescent="0.2">
      <c r="A20" s="196" t="str">
        <f>'V - Subsidie Variabel'!A21</f>
        <v>10.13</v>
      </c>
      <c r="B20" s="314">
        <v>0</v>
      </c>
      <c r="C20" s="235"/>
      <c r="D20" s="235"/>
      <c r="E20" s="235"/>
      <c r="F20" s="235"/>
      <c r="G20" s="320" t="str">
        <f t="shared" si="0"/>
        <v>Omschrijving kan aangepast worden</v>
      </c>
    </row>
    <row r="21" spans="1:7" s="104" customFormat="1" x14ac:dyDescent="0.2">
      <c r="A21" s="196" t="str">
        <f>'V - Subsidie Variabel'!A22</f>
        <v>10.14</v>
      </c>
      <c r="B21" s="314">
        <v>0</v>
      </c>
      <c r="C21" s="235"/>
      <c r="D21" s="235"/>
      <c r="E21" s="235"/>
      <c r="F21" s="235"/>
      <c r="G21" s="320" t="str">
        <f t="shared" si="0"/>
        <v>Omschrijving kan aangepast worden</v>
      </c>
    </row>
    <row r="22" spans="1:7" s="104" customFormat="1" x14ac:dyDescent="0.2">
      <c r="A22" s="196" t="str">
        <f>'V - Subsidie Variabel'!A23</f>
        <v>10.15</v>
      </c>
      <c r="B22" s="314">
        <v>0</v>
      </c>
      <c r="C22" s="235"/>
      <c r="D22" s="235"/>
      <c r="E22" s="235"/>
      <c r="F22" s="235"/>
      <c r="G22" s="320" t="str">
        <f t="shared" si="0"/>
        <v>Omschrijving kan aangepast worden</v>
      </c>
    </row>
    <row r="23" spans="1:7" s="104" customFormat="1" ht="4.9000000000000004" customHeight="1" x14ac:dyDescent="0.2">
      <c r="A23" s="196"/>
      <c r="B23" s="192"/>
      <c r="C23" s="219"/>
      <c r="D23" s="219"/>
      <c r="E23" s="219"/>
      <c r="F23" s="219"/>
    </row>
    <row r="24" spans="1:7" s="104" customFormat="1" x14ac:dyDescent="0.2">
      <c r="A24" s="196"/>
      <c r="B24" s="188" t="s">
        <v>7</v>
      </c>
      <c r="C24" s="176">
        <f>SUM(C7:C23)</f>
        <v>0</v>
      </c>
      <c r="D24" s="176">
        <f>SUM(D7:D23)</f>
        <v>0</v>
      </c>
      <c r="E24" s="176">
        <f>SUM(E7:E23)</f>
        <v>0</v>
      </c>
      <c r="F24" s="176">
        <f>SUM(F7:F23)</f>
        <v>0</v>
      </c>
    </row>
    <row r="25" spans="1:7" s="104" customFormat="1" x14ac:dyDescent="0.2">
      <c r="A25" s="269" t="s">
        <v>217</v>
      </c>
      <c r="B25" s="270"/>
      <c r="C25" s="278"/>
      <c r="D25" s="278"/>
      <c r="E25" s="278"/>
      <c r="F25" s="279"/>
    </row>
    <row r="26" spans="1:7" s="104" customFormat="1" x14ac:dyDescent="0.2">
      <c r="A26" s="271"/>
      <c r="B26" s="272"/>
      <c r="C26" s="282"/>
      <c r="D26" s="282"/>
      <c r="E26" s="282"/>
      <c r="F26" s="283"/>
    </row>
    <row r="27" spans="1:7" s="104" customFormat="1" x14ac:dyDescent="0.2">
      <c r="A27" s="271"/>
      <c r="B27" s="272"/>
      <c r="C27" s="282"/>
      <c r="D27" s="282"/>
      <c r="E27" s="282"/>
      <c r="F27" s="283"/>
    </row>
    <row r="28" spans="1:7" s="104" customFormat="1" x14ac:dyDescent="0.2">
      <c r="A28" s="271"/>
      <c r="B28" s="272"/>
      <c r="C28" s="282"/>
      <c r="D28" s="282"/>
      <c r="E28" s="282"/>
      <c r="F28" s="283"/>
    </row>
    <row r="29" spans="1:7" s="104" customFormat="1" x14ac:dyDescent="0.2">
      <c r="A29" s="271"/>
      <c r="B29" s="272"/>
      <c r="C29" s="282"/>
      <c r="D29" s="282"/>
      <c r="E29" s="282"/>
      <c r="F29" s="283"/>
    </row>
    <row r="30" spans="1:7" s="104" customFormat="1" x14ac:dyDescent="0.2">
      <c r="A30" s="271"/>
      <c r="B30" s="272"/>
      <c r="C30" s="282"/>
      <c r="D30" s="282"/>
      <c r="E30" s="282"/>
      <c r="F30" s="283"/>
    </row>
    <row r="31" spans="1:7" s="104" customFormat="1" x14ac:dyDescent="0.2">
      <c r="A31" s="271"/>
      <c r="B31" s="272"/>
      <c r="C31" s="282"/>
      <c r="D31" s="282"/>
      <c r="E31" s="282"/>
      <c r="F31" s="283"/>
    </row>
    <row r="32" spans="1:7" s="104" customFormat="1" x14ac:dyDescent="0.2">
      <c r="A32" s="271"/>
      <c r="B32" s="272"/>
      <c r="C32" s="282"/>
      <c r="D32" s="282"/>
      <c r="E32" s="282"/>
      <c r="F32" s="283"/>
    </row>
    <row r="33" spans="1:7" s="104" customFormat="1" x14ac:dyDescent="0.2">
      <c r="A33" s="271"/>
      <c r="B33" s="272"/>
      <c r="C33" s="282"/>
      <c r="D33" s="282"/>
      <c r="E33" s="282"/>
      <c r="F33" s="283"/>
    </row>
    <row r="34" spans="1:7" s="104" customFormat="1" x14ac:dyDescent="0.2">
      <c r="A34" s="271"/>
      <c r="B34" s="272"/>
      <c r="C34" s="282"/>
      <c r="D34" s="282"/>
      <c r="E34" s="282"/>
      <c r="F34" s="283"/>
    </row>
    <row r="35" spans="1:7" s="104" customFormat="1" x14ac:dyDescent="0.2">
      <c r="A35" s="271"/>
      <c r="B35" s="272"/>
      <c r="C35" s="282"/>
      <c r="D35" s="282"/>
      <c r="E35" s="282"/>
      <c r="F35" s="283"/>
    </row>
    <row r="36" spans="1:7" s="104" customFormat="1" x14ac:dyDescent="0.2">
      <c r="A36" s="271"/>
      <c r="B36" s="272"/>
      <c r="C36" s="282"/>
      <c r="D36" s="282"/>
      <c r="E36" s="282"/>
      <c r="F36" s="283"/>
    </row>
    <row r="37" spans="1:7" s="104" customFormat="1" x14ac:dyDescent="0.2">
      <c r="A37" s="271"/>
      <c r="B37" s="272"/>
      <c r="C37" s="282"/>
      <c r="D37" s="282"/>
      <c r="E37" s="282"/>
      <c r="F37" s="283"/>
    </row>
    <row r="38" spans="1:7" s="104" customFormat="1" x14ac:dyDescent="0.2">
      <c r="A38" s="271"/>
      <c r="B38" s="272"/>
      <c r="C38" s="282"/>
      <c r="D38" s="282"/>
      <c r="E38" s="282"/>
      <c r="F38" s="283"/>
    </row>
    <row r="39" spans="1:7" x14ac:dyDescent="0.2">
      <c r="A39" s="271"/>
      <c r="B39" s="272"/>
      <c r="C39" s="282"/>
      <c r="D39" s="282"/>
      <c r="E39" s="282"/>
      <c r="F39" s="283"/>
    </row>
    <row r="40" spans="1:7" x14ac:dyDescent="0.2">
      <c r="A40" s="290"/>
      <c r="B40" s="291"/>
      <c r="C40" s="291"/>
      <c r="D40" s="291"/>
      <c r="E40" s="291"/>
      <c r="F40" s="292"/>
    </row>
    <row r="41" spans="1:7" ht="15" x14ac:dyDescent="0.25">
      <c r="A41" s="293"/>
      <c r="B41" s="294"/>
      <c r="C41" s="295"/>
      <c r="D41" s="295"/>
      <c r="E41" s="296"/>
      <c r="F41" s="297"/>
    </row>
    <row r="42" spans="1:7" x14ac:dyDescent="0.2">
      <c r="A42" s="239"/>
      <c r="B42" s="239"/>
      <c r="C42" s="420" t="str">
        <f>"Begroting "&amp;jaar_subsidie</f>
        <v>Begroting 2021</v>
      </c>
      <c r="D42" s="420"/>
      <c r="E42" s="420" t="str">
        <f>"Begroting "&amp;jaar_subsidie-1</f>
        <v>Begroting 2020</v>
      </c>
      <c r="F42" s="420"/>
    </row>
    <row r="43" spans="1:7" x14ac:dyDescent="0.2">
      <c r="A43" s="238" t="s">
        <v>0</v>
      </c>
      <c r="B43" s="238" t="s">
        <v>1</v>
      </c>
      <c r="C43" s="216" t="s">
        <v>2</v>
      </c>
      <c r="D43" s="216" t="s">
        <v>3</v>
      </c>
      <c r="E43" s="216" t="s">
        <v>2</v>
      </c>
      <c r="F43" s="216" t="s">
        <v>3</v>
      </c>
      <c r="G43" s="319" t="s">
        <v>228</v>
      </c>
    </row>
    <row r="44" spans="1:7" s="104" customFormat="1" x14ac:dyDescent="0.2">
      <c r="A44" s="196" t="str">
        <f>'V - Subsidie Variabel'!A47</f>
        <v>11.01</v>
      </c>
      <c r="B44" s="314" t="s">
        <v>221</v>
      </c>
      <c r="C44" s="235"/>
      <c r="D44" s="235"/>
      <c r="E44" s="235"/>
      <c r="F44" s="235"/>
      <c r="G44" s="320" t="str">
        <f t="shared" ref="G44:G58" si="1">A_aanpasbaar</f>
        <v>Omschrijving kan aangepast worden</v>
      </c>
    </row>
    <row r="45" spans="1:7" s="104" customFormat="1" x14ac:dyDescent="0.2">
      <c r="A45" s="196" t="str">
        <f>'V - Subsidie Variabel'!A48</f>
        <v>11.02</v>
      </c>
      <c r="B45" s="314">
        <v>0</v>
      </c>
      <c r="C45" s="235"/>
      <c r="D45" s="235"/>
      <c r="E45" s="235"/>
      <c r="F45" s="235"/>
      <c r="G45" s="320" t="str">
        <f t="shared" si="1"/>
        <v>Omschrijving kan aangepast worden</v>
      </c>
    </row>
    <row r="46" spans="1:7" s="104" customFormat="1" x14ac:dyDescent="0.2">
      <c r="A46" s="196" t="str">
        <f>'V - Subsidie Variabel'!A49</f>
        <v>11.03</v>
      </c>
      <c r="B46" s="314">
        <v>0</v>
      </c>
      <c r="C46" s="235"/>
      <c r="D46" s="235"/>
      <c r="E46" s="235"/>
      <c r="F46" s="235"/>
      <c r="G46" s="320" t="str">
        <f t="shared" si="1"/>
        <v>Omschrijving kan aangepast worden</v>
      </c>
    </row>
    <row r="47" spans="1:7" s="104" customFormat="1" x14ac:dyDescent="0.2">
      <c r="A47" s="196" t="str">
        <f>'V - Subsidie Variabel'!A50</f>
        <v>11.04</v>
      </c>
      <c r="B47" s="314">
        <v>0</v>
      </c>
      <c r="C47" s="235"/>
      <c r="D47" s="235"/>
      <c r="E47" s="235"/>
      <c r="F47" s="235"/>
      <c r="G47" s="320" t="str">
        <f t="shared" si="1"/>
        <v>Omschrijving kan aangepast worden</v>
      </c>
    </row>
    <row r="48" spans="1:7" s="104" customFormat="1" x14ac:dyDescent="0.2">
      <c r="A48" s="196" t="str">
        <f>'V - Subsidie Variabel'!A51</f>
        <v>11.05</v>
      </c>
      <c r="B48" s="314">
        <v>0</v>
      </c>
      <c r="C48" s="235"/>
      <c r="D48" s="235"/>
      <c r="E48" s="235"/>
      <c r="F48" s="235"/>
      <c r="G48" s="320" t="str">
        <f t="shared" si="1"/>
        <v>Omschrijving kan aangepast worden</v>
      </c>
    </row>
    <row r="49" spans="1:7" s="104" customFormat="1" x14ac:dyDescent="0.2">
      <c r="A49" s="196" t="str">
        <f>'V - Subsidie Variabel'!A52</f>
        <v>11.06</v>
      </c>
      <c r="B49" s="314">
        <v>0</v>
      </c>
      <c r="C49" s="235"/>
      <c r="D49" s="235"/>
      <c r="E49" s="235"/>
      <c r="F49" s="235"/>
      <c r="G49" s="320" t="str">
        <f t="shared" si="1"/>
        <v>Omschrijving kan aangepast worden</v>
      </c>
    </row>
    <row r="50" spans="1:7" s="104" customFormat="1" x14ac:dyDescent="0.2">
      <c r="A50" s="196" t="str">
        <f>'V - Subsidie Variabel'!A53</f>
        <v>11.07</v>
      </c>
      <c r="B50" s="314">
        <v>0</v>
      </c>
      <c r="C50" s="235"/>
      <c r="D50" s="235"/>
      <c r="E50" s="235"/>
      <c r="F50" s="235"/>
      <c r="G50" s="320" t="str">
        <f t="shared" si="1"/>
        <v>Omschrijving kan aangepast worden</v>
      </c>
    </row>
    <row r="51" spans="1:7" s="104" customFormat="1" x14ac:dyDescent="0.2">
      <c r="A51" s="196" t="str">
        <f>'V - Subsidie Variabel'!A54</f>
        <v>11.08</v>
      </c>
      <c r="B51" s="314">
        <v>0</v>
      </c>
      <c r="C51" s="235"/>
      <c r="D51" s="235"/>
      <c r="E51" s="235"/>
      <c r="F51" s="235"/>
      <c r="G51" s="320" t="str">
        <f t="shared" si="1"/>
        <v>Omschrijving kan aangepast worden</v>
      </c>
    </row>
    <row r="52" spans="1:7" s="104" customFormat="1" x14ac:dyDescent="0.2">
      <c r="A52" s="196" t="str">
        <f>'V - Subsidie Variabel'!A55</f>
        <v>11.09</v>
      </c>
      <c r="B52" s="314">
        <v>0</v>
      </c>
      <c r="C52" s="235"/>
      <c r="D52" s="235"/>
      <c r="E52" s="235"/>
      <c r="F52" s="235"/>
      <c r="G52" s="320" t="str">
        <f t="shared" si="1"/>
        <v>Omschrijving kan aangepast worden</v>
      </c>
    </row>
    <row r="53" spans="1:7" s="104" customFormat="1" x14ac:dyDescent="0.2">
      <c r="A53" s="196" t="str">
        <f>'V - Subsidie Variabel'!A56</f>
        <v>11.10</v>
      </c>
      <c r="B53" s="314">
        <v>0</v>
      </c>
      <c r="C53" s="235"/>
      <c r="D53" s="235"/>
      <c r="E53" s="235"/>
      <c r="F53" s="235"/>
      <c r="G53" s="320" t="str">
        <f t="shared" si="1"/>
        <v>Omschrijving kan aangepast worden</v>
      </c>
    </row>
    <row r="54" spans="1:7" s="104" customFormat="1" x14ac:dyDescent="0.2">
      <c r="A54" s="196" t="str">
        <f>'V - Subsidie Variabel'!A57</f>
        <v>11.11</v>
      </c>
      <c r="B54" s="314">
        <v>0</v>
      </c>
      <c r="C54" s="235"/>
      <c r="D54" s="235"/>
      <c r="E54" s="235"/>
      <c r="F54" s="235"/>
      <c r="G54" s="320" t="str">
        <f t="shared" si="1"/>
        <v>Omschrijving kan aangepast worden</v>
      </c>
    </row>
    <row r="55" spans="1:7" s="104" customFormat="1" x14ac:dyDescent="0.2">
      <c r="A55" s="196" t="str">
        <f>'V - Subsidie Variabel'!A58</f>
        <v>11.12</v>
      </c>
      <c r="B55" s="314">
        <v>0</v>
      </c>
      <c r="C55" s="235"/>
      <c r="D55" s="235"/>
      <c r="E55" s="235"/>
      <c r="F55" s="235"/>
      <c r="G55" s="320" t="str">
        <f t="shared" si="1"/>
        <v>Omschrijving kan aangepast worden</v>
      </c>
    </row>
    <row r="56" spans="1:7" s="104" customFormat="1" x14ac:dyDescent="0.2">
      <c r="A56" s="196" t="str">
        <f>'V - Subsidie Variabel'!A59</f>
        <v>11.13</v>
      </c>
      <c r="B56" s="314">
        <v>0</v>
      </c>
      <c r="C56" s="235"/>
      <c r="D56" s="235"/>
      <c r="E56" s="235"/>
      <c r="F56" s="235"/>
      <c r="G56" s="320" t="str">
        <f t="shared" si="1"/>
        <v>Omschrijving kan aangepast worden</v>
      </c>
    </row>
    <row r="57" spans="1:7" s="104" customFormat="1" x14ac:dyDescent="0.2">
      <c r="A57" s="196" t="str">
        <f>'V - Subsidie Variabel'!A60</f>
        <v>11.14</v>
      </c>
      <c r="B57" s="314">
        <v>0</v>
      </c>
      <c r="C57" s="235"/>
      <c r="D57" s="235"/>
      <c r="E57" s="235"/>
      <c r="F57" s="235"/>
      <c r="G57" s="320" t="str">
        <f t="shared" si="1"/>
        <v>Omschrijving kan aangepast worden</v>
      </c>
    </row>
    <row r="58" spans="1:7" s="104" customFormat="1" x14ac:dyDescent="0.2">
      <c r="A58" s="196" t="str">
        <f>'V - Subsidie Variabel'!A61</f>
        <v>11.15</v>
      </c>
      <c r="B58" s="314">
        <v>0</v>
      </c>
      <c r="C58" s="235"/>
      <c r="D58" s="235"/>
      <c r="E58" s="235"/>
      <c r="F58" s="235"/>
      <c r="G58" s="320" t="str">
        <f t="shared" si="1"/>
        <v>Omschrijving kan aangepast worden</v>
      </c>
    </row>
    <row r="59" spans="1:7" s="104" customFormat="1" ht="4.9000000000000004" customHeight="1" x14ac:dyDescent="0.2">
      <c r="A59" s="196"/>
      <c r="B59" s="192"/>
      <c r="C59" s="219"/>
      <c r="D59" s="219"/>
      <c r="E59" s="219"/>
      <c r="F59" s="219"/>
    </row>
    <row r="60" spans="1:7" s="104" customFormat="1" x14ac:dyDescent="0.2">
      <c r="A60" s="196"/>
      <c r="B60" s="188" t="s">
        <v>7</v>
      </c>
      <c r="C60" s="176">
        <f>SUM(C43:C59)</f>
        <v>0</v>
      </c>
      <c r="D60" s="176">
        <f>SUM(D43:D59)</f>
        <v>0</v>
      </c>
      <c r="E60" s="176">
        <f>SUM(E43:E59)</f>
        <v>0</v>
      </c>
      <c r="F60" s="176">
        <f>SUM(F43:F59)</f>
        <v>0</v>
      </c>
    </row>
    <row r="61" spans="1:7" s="104" customFormat="1" x14ac:dyDescent="0.2">
      <c r="A61" s="269" t="s">
        <v>217</v>
      </c>
      <c r="B61" s="270"/>
      <c r="C61" s="278"/>
      <c r="D61" s="278"/>
      <c r="E61" s="278"/>
      <c r="F61" s="279"/>
    </row>
    <row r="62" spans="1:7" s="104" customFormat="1" x14ac:dyDescent="0.2">
      <c r="A62" s="271"/>
      <c r="B62" s="272"/>
      <c r="C62" s="282"/>
      <c r="D62" s="282"/>
      <c r="E62" s="282"/>
      <c r="F62" s="283"/>
    </row>
    <row r="63" spans="1:7" s="104" customFormat="1" x14ac:dyDescent="0.2">
      <c r="A63" s="271"/>
      <c r="B63" s="272"/>
      <c r="C63" s="282"/>
      <c r="D63" s="282"/>
      <c r="E63" s="282"/>
      <c r="F63" s="283"/>
    </row>
    <row r="64" spans="1:7" s="104" customFormat="1" x14ac:dyDescent="0.2">
      <c r="A64" s="271"/>
      <c r="B64" s="272"/>
      <c r="C64" s="282"/>
      <c r="D64" s="282"/>
      <c r="E64" s="282"/>
      <c r="F64" s="283"/>
    </row>
    <row r="65" spans="1:6" s="104" customFormat="1" x14ac:dyDescent="0.2">
      <c r="A65" s="271"/>
      <c r="B65" s="272"/>
      <c r="C65" s="282"/>
      <c r="D65" s="282"/>
      <c r="E65" s="282"/>
      <c r="F65" s="283"/>
    </row>
    <row r="66" spans="1:6" s="104" customFormat="1" x14ac:dyDescent="0.2">
      <c r="A66" s="271"/>
      <c r="B66" s="272"/>
      <c r="C66" s="282"/>
      <c r="D66" s="282"/>
      <c r="E66" s="282"/>
      <c r="F66" s="283"/>
    </row>
    <row r="67" spans="1:6" s="104" customFormat="1" x14ac:dyDescent="0.2">
      <c r="A67" s="271"/>
      <c r="B67" s="272"/>
      <c r="C67" s="282"/>
      <c r="D67" s="282"/>
      <c r="E67" s="282"/>
      <c r="F67" s="283"/>
    </row>
    <row r="68" spans="1:6" s="104" customFormat="1" x14ac:dyDescent="0.2">
      <c r="A68" s="271"/>
      <c r="B68" s="272"/>
      <c r="C68" s="282"/>
      <c r="D68" s="282"/>
      <c r="E68" s="282"/>
      <c r="F68" s="283"/>
    </row>
    <row r="69" spans="1:6" s="104" customFormat="1" x14ac:dyDescent="0.2">
      <c r="A69" s="271"/>
      <c r="B69" s="272"/>
      <c r="C69" s="282"/>
      <c r="D69" s="282"/>
      <c r="E69" s="282"/>
      <c r="F69" s="283"/>
    </row>
    <row r="70" spans="1:6" s="104" customFormat="1" x14ac:dyDescent="0.2">
      <c r="A70" s="271"/>
      <c r="B70" s="272"/>
      <c r="C70" s="282"/>
      <c r="D70" s="282"/>
      <c r="E70" s="282"/>
      <c r="F70" s="283"/>
    </row>
    <row r="71" spans="1:6" s="104" customFormat="1" x14ac:dyDescent="0.2">
      <c r="A71" s="271"/>
      <c r="B71" s="272"/>
      <c r="C71" s="282"/>
      <c r="D71" s="282"/>
      <c r="E71" s="282"/>
      <c r="F71" s="283"/>
    </row>
    <row r="72" spans="1:6" s="104" customFormat="1" x14ac:dyDescent="0.2">
      <c r="A72" s="271"/>
      <c r="B72" s="272"/>
      <c r="C72" s="282"/>
      <c r="D72" s="282"/>
      <c r="E72" s="282"/>
      <c r="F72" s="283"/>
    </row>
    <row r="73" spans="1:6" s="104" customFormat="1" x14ac:dyDescent="0.2">
      <c r="A73" s="271"/>
      <c r="B73" s="272"/>
      <c r="C73" s="282"/>
      <c r="D73" s="282"/>
      <c r="E73" s="282"/>
      <c r="F73" s="283"/>
    </row>
    <row r="74" spans="1:6" s="104" customFormat="1" x14ac:dyDescent="0.2">
      <c r="A74" s="271"/>
      <c r="B74" s="272"/>
      <c r="C74" s="282"/>
      <c r="D74" s="282"/>
      <c r="E74" s="282"/>
      <c r="F74" s="283"/>
    </row>
    <row r="75" spans="1:6" s="104" customFormat="1" x14ac:dyDescent="0.2">
      <c r="A75" s="271"/>
      <c r="B75" s="272"/>
      <c r="C75" s="282"/>
      <c r="D75" s="282"/>
      <c r="E75" s="282"/>
      <c r="F75" s="283"/>
    </row>
    <row r="76" spans="1:6" s="104" customFormat="1" x14ac:dyDescent="0.2">
      <c r="A76" s="290"/>
      <c r="B76" s="291"/>
      <c r="C76" s="291"/>
      <c r="D76" s="291"/>
      <c r="E76" s="291"/>
      <c r="F76" s="292"/>
    </row>
    <row r="77" spans="1:6" s="104" customFormat="1" x14ac:dyDescent="0.2">
      <c r="A77" s="273"/>
      <c r="B77" s="274"/>
      <c r="C77" s="274"/>
      <c r="D77" s="274"/>
      <c r="E77" s="274"/>
      <c r="F77" s="275"/>
    </row>
    <row r="78" spans="1:6" x14ac:dyDescent="0.2">
      <c r="A78" s="433">
        <f>+'A - Exploitatie'!A23</f>
        <v>12</v>
      </c>
      <c r="B78" s="434" t="str">
        <f>+'A - Exploitatie'!C23</f>
        <v>Jongerenwerk (Activiteiten)</v>
      </c>
      <c r="C78" s="435"/>
      <c r="D78" s="435"/>
      <c r="E78" s="427"/>
      <c r="F78" s="428"/>
    </row>
    <row r="79" spans="1:6" x14ac:dyDescent="0.2">
      <c r="A79" s="433"/>
      <c r="B79" s="436"/>
      <c r="C79" s="437"/>
      <c r="D79" s="437"/>
      <c r="E79" s="431"/>
      <c r="F79" s="432"/>
    </row>
    <row r="80" spans="1:6" x14ac:dyDescent="0.2">
      <c r="A80" s="239"/>
      <c r="B80" s="239"/>
      <c r="C80" s="420" t="str">
        <f>"Begroting "&amp;jaar_subsidie</f>
        <v>Begroting 2021</v>
      </c>
      <c r="D80" s="420"/>
      <c r="E80" s="420" t="str">
        <f>"Begroting "&amp;jaar_subsidie-1</f>
        <v>Begroting 2020</v>
      </c>
      <c r="F80" s="420"/>
    </row>
    <row r="81" spans="1:7" x14ac:dyDescent="0.2">
      <c r="A81" s="238" t="s">
        <v>0</v>
      </c>
      <c r="B81" s="238" t="s">
        <v>1</v>
      </c>
      <c r="C81" s="216" t="s">
        <v>2</v>
      </c>
      <c r="D81" s="216" t="s">
        <v>3</v>
      </c>
      <c r="E81" s="216" t="s">
        <v>2</v>
      </c>
      <c r="F81" s="216" t="s">
        <v>3</v>
      </c>
      <c r="G81" s="319" t="s">
        <v>228</v>
      </c>
    </row>
    <row r="82" spans="1:7" s="104" customFormat="1" x14ac:dyDescent="0.2">
      <c r="A82" s="196" t="str">
        <f>'V - Subsidie Variabel'!A85</f>
        <v>12.01</v>
      </c>
      <c r="B82" s="314" t="s">
        <v>221</v>
      </c>
      <c r="C82" s="235"/>
      <c r="D82" s="235"/>
      <c r="E82" s="235"/>
      <c r="F82" s="235"/>
      <c r="G82" s="320" t="str">
        <f t="shared" ref="G82:G96" si="2">A_aanpasbaar</f>
        <v>Omschrijving kan aangepast worden</v>
      </c>
    </row>
    <row r="83" spans="1:7" s="104" customFormat="1" x14ac:dyDescent="0.2">
      <c r="A83" s="196" t="str">
        <f>'V - Subsidie Variabel'!A86</f>
        <v>12.02</v>
      </c>
      <c r="B83" s="314">
        <v>0</v>
      </c>
      <c r="C83" s="235"/>
      <c r="D83" s="235"/>
      <c r="E83" s="235"/>
      <c r="F83" s="235"/>
      <c r="G83" s="320" t="str">
        <f t="shared" si="2"/>
        <v>Omschrijving kan aangepast worden</v>
      </c>
    </row>
    <row r="84" spans="1:7" s="104" customFormat="1" x14ac:dyDescent="0.2">
      <c r="A84" s="196" t="str">
        <f>'V - Subsidie Variabel'!A87</f>
        <v>12.03</v>
      </c>
      <c r="B84" s="314">
        <v>0</v>
      </c>
      <c r="C84" s="235"/>
      <c r="D84" s="235"/>
      <c r="E84" s="235"/>
      <c r="F84" s="235"/>
      <c r="G84" s="320" t="str">
        <f t="shared" si="2"/>
        <v>Omschrijving kan aangepast worden</v>
      </c>
    </row>
    <row r="85" spans="1:7" s="104" customFormat="1" x14ac:dyDescent="0.2">
      <c r="A85" s="196" t="str">
        <f>'V - Subsidie Variabel'!A88</f>
        <v>12.04</v>
      </c>
      <c r="B85" s="314">
        <v>0</v>
      </c>
      <c r="C85" s="235"/>
      <c r="D85" s="235"/>
      <c r="E85" s="235"/>
      <c r="F85" s="235"/>
      <c r="G85" s="320" t="str">
        <f t="shared" si="2"/>
        <v>Omschrijving kan aangepast worden</v>
      </c>
    </row>
    <row r="86" spans="1:7" s="104" customFormat="1" x14ac:dyDescent="0.2">
      <c r="A86" s="196" t="str">
        <f>'V - Subsidie Variabel'!A89</f>
        <v>12.05</v>
      </c>
      <c r="B86" s="314">
        <v>0</v>
      </c>
      <c r="C86" s="235"/>
      <c r="D86" s="235"/>
      <c r="E86" s="235"/>
      <c r="F86" s="235"/>
      <c r="G86" s="320" t="str">
        <f t="shared" si="2"/>
        <v>Omschrijving kan aangepast worden</v>
      </c>
    </row>
    <row r="87" spans="1:7" s="104" customFormat="1" x14ac:dyDescent="0.2">
      <c r="A87" s="196" t="str">
        <f>'V - Subsidie Variabel'!A90</f>
        <v>12.06</v>
      </c>
      <c r="B87" s="314">
        <v>0</v>
      </c>
      <c r="C87" s="235"/>
      <c r="D87" s="235"/>
      <c r="E87" s="235"/>
      <c r="F87" s="235"/>
      <c r="G87" s="320" t="str">
        <f t="shared" si="2"/>
        <v>Omschrijving kan aangepast worden</v>
      </c>
    </row>
    <row r="88" spans="1:7" s="104" customFormat="1" x14ac:dyDescent="0.2">
      <c r="A88" s="196" t="str">
        <f>'V - Subsidie Variabel'!A91</f>
        <v>12.07</v>
      </c>
      <c r="B88" s="314">
        <v>0</v>
      </c>
      <c r="C88" s="235"/>
      <c r="D88" s="235"/>
      <c r="E88" s="235"/>
      <c r="F88" s="235"/>
      <c r="G88" s="320" t="str">
        <f t="shared" si="2"/>
        <v>Omschrijving kan aangepast worden</v>
      </c>
    </row>
    <row r="89" spans="1:7" s="104" customFormat="1" x14ac:dyDescent="0.2">
      <c r="A89" s="196" t="str">
        <f>'V - Subsidie Variabel'!A92</f>
        <v>12.08</v>
      </c>
      <c r="B89" s="314">
        <v>0</v>
      </c>
      <c r="C89" s="235"/>
      <c r="D89" s="235"/>
      <c r="E89" s="235"/>
      <c r="F89" s="235"/>
      <c r="G89" s="320" t="str">
        <f t="shared" si="2"/>
        <v>Omschrijving kan aangepast worden</v>
      </c>
    </row>
    <row r="90" spans="1:7" s="104" customFormat="1" x14ac:dyDescent="0.2">
      <c r="A90" s="196" t="str">
        <f>'V - Subsidie Variabel'!A93</f>
        <v>12.09</v>
      </c>
      <c r="B90" s="314">
        <v>0</v>
      </c>
      <c r="C90" s="235"/>
      <c r="D90" s="235"/>
      <c r="E90" s="235"/>
      <c r="F90" s="235"/>
      <c r="G90" s="320" t="str">
        <f t="shared" si="2"/>
        <v>Omschrijving kan aangepast worden</v>
      </c>
    </row>
    <row r="91" spans="1:7" s="104" customFormat="1" x14ac:dyDescent="0.2">
      <c r="A91" s="196" t="str">
        <f>'V - Subsidie Variabel'!A94</f>
        <v>12.10</v>
      </c>
      <c r="B91" s="314">
        <v>0</v>
      </c>
      <c r="C91" s="235"/>
      <c r="D91" s="235"/>
      <c r="E91" s="235"/>
      <c r="F91" s="235"/>
      <c r="G91" s="320" t="str">
        <f t="shared" si="2"/>
        <v>Omschrijving kan aangepast worden</v>
      </c>
    </row>
    <row r="92" spans="1:7" s="104" customFormat="1" x14ac:dyDescent="0.2">
      <c r="A92" s="196" t="str">
        <f>'V - Subsidie Variabel'!A95</f>
        <v>12.11</v>
      </c>
      <c r="B92" s="314">
        <v>0</v>
      </c>
      <c r="C92" s="235"/>
      <c r="D92" s="235"/>
      <c r="E92" s="235"/>
      <c r="F92" s="235"/>
      <c r="G92" s="320" t="str">
        <f t="shared" si="2"/>
        <v>Omschrijving kan aangepast worden</v>
      </c>
    </row>
    <row r="93" spans="1:7" s="104" customFormat="1" x14ac:dyDescent="0.2">
      <c r="A93" s="196" t="str">
        <f>'V - Subsidie Variabel'!A96</f>
        <v>12.12</v>
      </c>
      <c r="B93" s="314">
        <v>0</v>
      </c>
      <c r="C93" s="235"/>
      <c r="D93" s="235"/>
      <c r="E93" s="235"/>
      <c r="F93" s="235"/>
      <c r="G93" s="320" t="str">
        <f t="shared" si="2"/>
        <v>Omschrijving kan aangepast worden</v>
      </c>
    </row>
    <row r="94" spans="1:7" s="104" customFormat="1" x14ac:dyDescent="0.2">
      <c r="A94" s="196" t="str">
        <f>'V - Subsidie Variabel'!A97</f>
        <v>12.13</v>
      </c>
      <c r="B94" s="314">
        <v>0</v>
      </c>
      <c r="C94" s="235"/>
      <c r="D94" s="235"/>
      <c r="E94" s="235"/>
      <c r="F94" s="235"/>
      <c r="G94" s="320" t="str">
        <f t="shared" si="2"/>
        <v>Omschrijving kan aangepast worden</v>
      </c>
    </row>
    <row r="95" spans="1:7" s="104" customFormat="1" x14ac:dyDescent="0.2">
      <c r="A95" s="196" t="str">
        <f>'V - Subsidie Variabel'!A98</f>
        <v>12.14</v>
      </c>
      <c r="B95" s="314">
        <v>0</v>
      </c>
      <c r="C95" s="235"/>
      <c r="D95" s="235"/>
      <c r="E95" s="235"/>
      <c r="F95" s="235"/>
      <c r="G95" s="320" t="str">
        <f t="shared" si="2"/>
        <v>Omschrijving kan aangepast worden</v>
      </c>
    </row>
    <row r="96" spans="1:7" s="104" customFormat="1" x14ac:dyDescent="0.2">
      <c r="A96" s="196" t="str">
        <f>'V - Subsidie Variabel'!A99</f>
        <v>12.15</v>
      </c>
      <c r="B96" s="314">
        <v>0</v>
      </c>
      <c r="C96" s="235"/>
      <c r="D96" s="235"/>
      <c r="E96" s="235"/>
      <c r="F96" s="235"/>
      <c r="G96" s="320" t="str">
        <f t="shared" si="2"/>
        <v>Omschrijving kan aangepast worden</v>
      </c>
    </row>
    <row r="97" spans="1:6" s="104" customFormat="1" ht="4.9000000000000004" customHeight="1" x14ac:dyDescent="0.2">
      <c r="A97" s="196"/>
      <c r="B97" s="192"/>
      <c r="C97" s="219"/>
      <c r="D97" s="219"/>
      <c r="E97" s="219"/>
      <c r="F97" s="219"/>
    </row>
    <row r="98" spans="1:6" s="104" customFormat="1" x14ac:dyDescent="0.2">
      <c r="A98" s="196"/>
      <c r="B98" s="188" t="s">
        <v>7</v>
      </c>
      <c r="C98" s="176">
        <f>SUM(C81:C97)</f>
        <v>0</v>
      </c>
      <c r="D98" s="176">
        <f>SUM(D81:D97)</f>
        <v>0</v>
      </c>
      <c r="E98" s="176">
        <f>SUM(E81:E97)</f>
        <v>0</v>
      </c>
      <c r="F98" s="176">
        <f>SUM(F81:F97)</f>
        <v>0</v>
      </c>
    </row>
    <row r="99" spans="1:6" s="104" customFormat="1" x14ac:dyDescent="0.2">
      <c r="A99" s="269" t="s">
        <v>217</v>
      </c>
      <c r="B99" s="270"/>
      <c r="C99" s="278"/>
      <c r="D99" s="278"/>
      <c r="E99" s="278"/>
      <c r="F99" s="279"/>
    </row>
    <row r="100" spans="1:6" s="104" customFormat="1" x14ac:dyDescent="0.2">
      <c r="A100" s="271"/>
      <c r="B100" s="272"/>
      <c r="C100" s="282"/>
      <c r="D100" s="282"/>
      <c r="E100" s="282"/>
      <c r="F100" s="283"/>
    </row>
    <row r="101" spans="1:6" s="104" customFormat="1" x14ac:dyDescent="0.2">
      <c r="A101" s="271"/>
      <c r="B101" s="272"/>
      <c r="C101" s="282"/>
      <c r="D101" s="282"/>
      <c r="E101" s="282"/>
      <c r="F101" s="283"/>
    </row>
    <row r="102" spans="1:6" s="104" customFormat="1" x14ac:dyDescent="0.2">
      <c r="A102" s="271"/>
      <c r="B102" s="272"/>
      <c r="C102" s="282"/>
      <c r="D102" s="282"/>
      <c r="E102" s="282"/>
      <c r="F102" s="283"/>
    </row>
    <row r="103" spans="1:6" s="104" customFormat="1" x14ac:dyDescent="0.2">
      <c r="A103" s="271"/>
      <c r="B103" s="272"/>
      <c r="C103" s="282"/>
      <c r="D103" s="282"/>
      <c r="E103" s="282"/>
      <c r="F103" s="283"/>
    </row>
    <row r="104" spans="1:6" s="104" customFormat="1" x14ac:dyDescent="0.2">
      <c r="A104" s="271"/>
      <c r="B104" s="272"/>
      <c r="C104" s="282"/>
      <c r="D104" s="282"/>
      <c r="E104" s="282"/>
      <c r="F104" s="283"/>
    </row>
    <row r="105" spans="1:6" s="104" customFormat="1" x14ac:dyDescent="0.2">
      <c r="A105" s="271"/>
      <c r="B105" s="272"/>
      <c r="C105" s="282"/>
      <c r="D105" s="282"/>
      <c r="E105" s="282"/>
      <c r="F105" s="283"/>
    </row>
    <row r="106" spans="1:6" s="104" customFormat="1" x14ac:dyDescent="0.2">
      <c r="A106" s="271"/>
      <c r="B106" s="272"/>
      <c r="C106" s="282"/>
      <c r="D106" s="282"/>
      <c r="E106" s="282"/>
      <c r="F106" s="283"/>
    </row>
    <row r="107" spans="1:6" s="104" customFormat="1" x14ac:dyDescent="0.2">
      <c r="A107" s="271"/>
      <c r="B107" s="272"/>
      <c r="C107" s="282"/>
      <c r="D107" s="282"/>
      <c r="E107" s="282"/>
      <c r="F107" s="283"/>
    </row>
    <row r="108" spans="1:6" s="104" customFormat="1" x14ac:dyDescent="0.2">
      <c r="A108" s="271"/>
      <c r="B108" s="272"/>
      <c r="C108" s="282"/>
      <c r="D108" s="282"/>
      <c r="E108" s="282"/>
      <c r="F108" s="283"/>
    </row>
    <row r="109" spans="1:6" s="104" customFormat="1" x14ac:dyDescent="0.2">
      <c r="A109" s="271"/>
      <c r="B109" s="272"/>
      <c r="C109" s="282"/>
      <c r="D109" s="282"/>
      <c r="E109" s="282"/>
      <c r="F109" s="283"/>
    </row>
    <row r="110" spans="1:6" s="104" customFormat="1" x14ac:dyDescent="0.2">
      <c r="A110" s="271"/>
      <c r="B110" s="272"/>
      <c r="C110" s="282"/>
      <c r="D110" s="282"/>
      <c r="E110" s="282"/>
      <c r="F110" s="283"/>
    </row>
    <row r="111" spans="1:6" s="104" customFormat="1" x14ac:dyDescent="0.2">
      <c r="A111" s="271"/>
      <c r="B111" s="272"/>
      <c r="C111" s="282"/>
      <c r="D111" s="282"/>
      <c r="E111" s="282"/>
      <c r="F111" s="283"/>
    </row>
    <row r="112" spans="1:6" s="104" customFormat="1" x14ac:dyDescent="0.2">
      <c r="A112" s="271"/>
      <c r="B112" s="272"/>
      <c r="C112" s="282"/>
      <c r="D112" s="282"/>
      <c r="E112" s="282"/>
      <c r="F112" s="283"/>
    </row>
    <row r="113" spans="1:7" s="104" customFormat="1" x14ac:dyDescent="0.2">
      <c r="A113" s="271"/>
      <c r="B113" s="272"/>
      <c r="C113" s="282"/>
      <c r="D113" s="282"/>
      <c r="E113" s="282"/>
      <c r="F113" s="283"/>
    </row>
    <row r="114" spans="1:7" s="104" customFormat="1" x14ac:dyDescent="0.2">
      <c r="A114" s="290"/>
      <c r="B114" s="291"/>
      <c r="C114" s="291"/>
      <c r="D114" s="291"/>
      <c r="E114" s="291"/>
      <c r="F114" s="292"/>
    </row>
    <row r="115" spans="1:7" ht="15" x14ac:dyDescent="0.25">
      <c r="A115" s="298"/>
      <c r="B115" s="299"/>
      <c r="C115" s="300"/>
      <c r="D115" s="300"/>
      <c r="E115" s="301"/>
      <c r="F115" s="302"/>
    </row>
    <row r="116" spans="1:7" x14ac:dyDescent="0.2">
      <c r="A116" s="433">
        <f>+'A - Exploitatie'!A24</f>
        <v>13</v>
      </c>
      <c r="B116" s="434" t="str">
        <f>+'A - Exploitatie'!C24</f>
        <v>Reserve - 1</v>
      </c>
      <c r="C116" s="435"/>
      <c r="D116" s="435"/>
      <c r="E116" s="427"/>
      <c r="F116" s="428"/>
    </row>
    <row r="117" spans="1:7" x14ac:dyDescent="0.2">
      <c r="A117" s="433"/>
      <c r="B117" s="436"/>
      <c r="C117" s="437"/>
      <c r="D117" s="437"/>
      <c r="E117" s="431"/>
      <c r="F117" s="432"/>
    </row>
    <row r="118" spans="1:7" x14ac:dyDescent="0.2">
      <c r="A118" s="239"/>
      <c r="B118" s="239"/>
      <c r="C118" s="420" t="str">
        <f>"Begroting "&amp;jaar_subsidie</f>
        <v>Begroting 2021</v>
      </c>
      <c r="D118" s="420"/>
      <c r="E118" s="420" t="str">
        <f>"Begroting "&amp;jaar_subsidie-1</f>
        <v>Begroting 2020</v>
      </c>
      <c r="F118" s="420"/>
    </row>
    <row r="119" spans="1:7" x14ac:dyDescent="0.2">
      <c r="A119" s="238" t="s">
        <v>0</v>
      </c>
      <c r="B119" s="238" t="s">
        <v>1</v>
      </c>
      <c r="C119" s="216" t="s">
        <v>2</v>
      </c>
      <c r="D119" s="216" t="s">
        <v>3</v>
      </c>
      <c r="E119" s="216" t="s">
        <v>2</v>
      </c>
      <c r="F119" s="216" t="s">
        <v>3</v>
      </c>
      <c r="G119" s="319" t="s">
        <v>228</v>
      </c>
    </row>
    <row r="120" spans="1:7" s="104" customFormat="1" x14ac:dyDescent="0.2">
      <c r="A120" s="196" t="str">
        <f>'V - Subsidie Variabel'!A123</f>
        <v>13.01</v>
      </c>
      <c r="B120" s="314" t="s">
        <v>221</v>
      </c>
      <c r="C120" s="235"/>
      <c r="D120" s="235"/>
      <c r="E120" s="235"/>
      <c r="F120" s="235"/>
      <c r="G120" s="320" t="str">
        <f t="shared" ref="G120:G134" si="3">A_aanpasbaar</f>
        <v>Omschrijving kan aangepast worden</v>
      </c>
    </row>
    <row r="121" spans="1:7" s="104" customFormat="1" x14ac:dyDescent="0.2">
      <c r="A121" s="196" t="str">
        <f>'V - Subsidie Variabel'!A124</f>
        <v>13.02</v>
      </c>
      <c r="B121" s="314">
        <v>0</v>
      </c>
      <c r="C121" s="235"/>
      <c r="D121" s="235"/>
      <c r="E121" s="235"/>
      <c r="F121" s="235"/>
      <c r="G121" s="320" t="str">
        <f t="shared" si="3"/>
        <v>Omschrijving kan aangepast worden</v>
      </c>
    </row>
    <row r="122" spans="1:7" s="104" customFormat="1" x14ac:dyDescent="0.2">
      <c r="A122" s="196" t="str">
        <f>'V - Subsidie Variabel'!A125</f>
        <v>13.03</v>
      </c>
      <c r="B122" s="314">
        <v>0</v>
      </c>
      <c r="C122" s="235"/>
      <c r="D122" s="235"/>
      <c r="E122" s="235"/>
      <c r="F122" s="235"/>
      <c r="G122" s="320" t="str">
        <f t="shared" si="3"/>
        <v>Omschrijving kan aangepast worden</v>
      </c>
    </row>
    <row r="123" spans="1:7" s="104" customFormat="1" x14ac:dyDescent="0.2">
      <c r="A123" s="196" t="str">
        <f>'V - Subsidie Variabel'!A126</f>
        <v>13.04</v>
      </c>
      <c r="B123" s="314">
        <v>0</v>
      </c>
      <c r="C123" s="235"/>
      <c r="D123" s="235"/>
      <c r="E123" s="235"/>
      <c r="F123" s="235"/>
      <c r="G123" s="320" t="str">
        <f t="shared" si="3"/>
        <v>Omschrijving kan aangepast worden</v>
      </c>
    </row>
    <row r="124" spans="1:7" s="104" customFormat="1" x14ac:dyDescent="0.2">
      <c r="A124" s="196" t="str">
        <f>'V - Subsidie Variabel'!A127</f>
        <v>13.05</v>
      </c>
      <c r="B124" s="314">
        <v>0</v>
      </c>
      <c r="C124" s="235"/>
      <c r="D124" s="235"/>
      <c r="E124" s="235"/>
      <c r="F124" s="235"/>
      <c r="G124" s="320" t="str">
        <f t="shared" si="3"/>
        <v>Omschrijving kan aangepast worden</v>
      </c>
    </row>
    <row r="125" spans="1:7" s="104" customFormat="1" x14ac:dyDescent="0.2">
      <c r="A125" s="196" t="str">
        <f>'V - Subsidie Variabel'!A128</f>
        <v>13.06</v>
      </c>
      <c r="B125" s="314">
        <v>0</v>
      </c>
      <c r="C125" s="235"/>
      <c r="D125" s="235"/>
      <c r="E125" s="235"/>
      <c r="F125" s="235"/>
      <c r="G125" s="320" t="str">
        <f t="shared" si="3"/>
        <v>Omschrijving kan aangepast worden</v>
      </c>
    </row>
    <row r="126" spans="1:7" s="104" customFormat="1" x14ac:dyDescent="0.2">
      <c r="A126" s="196" t="str">
        <f>'V - Subsidie Variabel'!A129</f>
        <v>13.07</v>
      </c>
      <c r="B126" s="314">
        <v>0</v>
      </c>
      <c r="C126" s="235"/>
      <c r="D126" s="235"/>
      <c r="E126" s="235"/>
      <c r="F126" s="235"/>
      <c r="G126" s="320" t="str">
        <f t="shared" si="3"/>
        <v>Omschrijving kan aangepast worden</v>
      </c>
    </row>
    <row r="127" spans="1:7" s="104" customFormat="1" x14ac:dyDescent="0.2">
      <c r="A127" s="196" t="str">
        <f>'V - Subsidie Variabel'!A130</f>
        <v>13.08</v>
      </c>
      <c r="B127" s="314">
        <v>0</v>
      </c>
      <c r="C127" s="235"/>
      <c r="D127" s="235"/>
      <c r="E127" s="235"/>
      <c r="F127" s="235"/>
      <c r="G127" s="320" t="str">
        <f t="shared" si="3"/>
        <v>Omschrijving kan aangepast worden</v>
      </c>
    </row>
    <row r="128" spans="1:7" s="104" customFormat="1" x14ac:dyDescent="0.2">
      <c r="A128" s="196" t="str">
        <f>'V - Subsidie Variabel'!A131</f>
        <v>13.09</v>
      </c>
      <c r="B128" s="314">
        <v>0</v>
      </c>
      <c r="C128" s="235"/>
      <c r="D128" s="235"/>
      <c r="E128" s="235"/>
      <c r="F128" s="235"/>
      <c r="G128" s="320" t="str">
        <f t="shared" si="3"/>
        <v>Omschrijving kan aangepast worden</v>
      </c>
    </row>
    <row r="129" spans="1:7" s="104" customFormat="1" x14ac:dyDescent="0.2">
      <c r="A129" s="196" t="str">
        <f>'V - Subsidie Variabel'!A132</f>
        <v>13.10</v>
      </c>
      <c r="B129" s="314">
        <v>0</v>
      </c>
      <c r="C129" s="235"/>
      <c r="D129" s="235"/>
      <c r="E129" s="235"/>
      <c r="F129" s="235"/>
      <c r="G129" s="320" t="str">
        <f t="shared" si="3"/>
        <v>Omschrijving kan aangepast worden</v>
      </c>
    </row>
    <row r="130" spans="1:7" s="104" customFormat="1" x14ac:dyDescent="0.2">
      <c r="A130" s="196" t="str">
        <f>'V - Subsidie Variabel'!A133</f>
        <v>13.11</v>
      </c>
      <c r="B130" s="314">
        <v>0</v>
      </c>
      <c r="C130" s="235"/>
      <c r="D130" s="235"/>
      <c r="E130" s="235"/>
      <c r="F130" s="235"/>
      <c r="G130" s="320" t="str">
        <f t="shared" si="3"/>
        <v>Omschrijving kan aangepast worden</v>
      </c>
    </row>
    <row r="131" spans="1:7" s="104" customFormat="1" x14ac:dyDescent="0.2">
      <c r="A131" s="196" t="str">
        <f>'V - Subsidie Variabel'!A134</f>
        <v>13.12</v>
      </c>
      <c r="B131" s="314">
        <v>0</v>
      </c>
      <c r="C131" s="235"/>
      <c r="D131" s="235"/>
      <c r="E131" s="235"/>
      <c r="F131" s="235"/>
      <c r="G131" s="320" t="str">
        <f t="shared" si="3"/>
        <v>Omschrijving kan aangepast worden</v>
      </c>
    </row>
    <row r="132" spans="1:7" s="104" customFormat="1" x14ac:dyDescent="0.2">
      <c r="A132" s="196" t="str">
        <f>'V - Subsidie Variabel'!A135</f>
        <v>13.13</v>
      </c>
      <c r="B132" s="314">
        <v>0</v>
      </c>
      <c r="C132" s="235"/>
      <c r="D132" s="235"/>
      <c r="E132" s="235"/>
      <c r="F132" s="235"/>
      <c r="G132" s="320" t="str">
        <f t="shared" si="3"/>
        <v>Omschrijving kan aangepast worden</v>
      </c>
    </row>
    <row r="133" spans="1:7" s="104" customFormat="1" x14ac:dyDescent="0.2">
      <c r="A133" s="196" t="str">
        <f>'V - Subsidie Variabel'!A136</f>
        <v>13.14</v>
      </c>
      <c r="B133" s="314">
        <v>0</v>
      </c>
      <c r="C133" s="235"/>
      <c r="D133" s="235"/>
      <c r="E133" s="235"/>
      <c r="F133" s="235"/>
      <c r="G133" s="320" t="str">
        <f t="shared" si="3"/>
        <v>Omschrijving kan aangepast worden</v>
      </c>
    </row>
    <row r="134" spans="1:7" s="104" customFormat="1" x14ac:dyDescent="0.2">
      <c r="A134" s="196" t="str">
        <f>'V - Subsidie Variabel'!A137</f>
        <v>13.15</v>
      </c>
      <c r="B134" s="314">
        <v>0</v>
      </c>
      <c r="C134" s="235"/>
      <c r="D134" s="235"/>
      <c r="E134" s="235"/>
      <c r="F134" s="235"/>
      <c r="G134" s="320" t="str">
        <f t="shared" si="3"/>
        <v>Omschrijving kan aangepast worden</v>
      </c>
    </row>
    <row r="135" spans="1:7" s="104" customFormat="1" ht="4.9000000000000004" customHeight="1" x14ac:dyDescent="0.2">
      <c r="A135" s="196"/>
      <c r="B135" s="192"/>
      <c r="C135" s="219"/>
      <c r="D135" s="219"/>
      <c r="E135" s="219"/>
      <c r="F135" s="219"/>
    </row>
    <row r="136" spans="1:7" s="104" customFormat="1" x14ac:dyDescent="0.2">
      <c r="A136" s="196"/>
      <c r="B136" s="188" t="s">
        <v>7</v>
      </c>
      <c r="C136" s="176">
        <f>SUM(C119:C135)</f>
        <v>0</v>
      </c>
      <c r="D136" s="176">
        <f>SUM(D119:D135)</f>
        <v>0</v>
      </c>
      <c r="E136" s="176">
        <f>SUM(E119:E135)</f>
        <v>0</v>
      </c>
      <c r="F136" s="176">
        <f>SUM(F119:F135)</f>
        <v>0</v>
      </c>
    </row>
    <row r="137" spans="1:7" s="104" customFormat="1" x14ac:dyDescent="0.2">
      <c r="A137" s="269" t="s">
        <v>217</v>
      </c>
      <c r="B137" s="270"/>
      <c r="C137" s="278"/>
      <c r="D137" s="278"/>
      <c r="E137" s="278"/>
      <c r="F137" s="279"/>
    </row>
    <row r="138" spans="1:7" s="104" customFormat="1" x14ac:dyDescent="0.2">
      <c r="A138" s="271"/>
      <c r="B138" s="272"/>
      <c r="C138" s="282"/>
      <c r="D138" s="282"/>
      <c r="E138" s="282"/>
      <c r="F138" s="283"/>
    </row>
    <row r="139" spans="1:7" s="104" customFormat="1" x14ac:dyDescent="0.2">
      <c r="A139" s="271"/>
      <c r="B139" s="272"/>
      <c r="C139" s="282"/>
      <c r="D139" s="282"/>
      <c r="E139" s="282"/>
      <c r="F139" s="283"/>
    </row>
    <row r="140" spans="1:7" s="104" customFormat="1" x14ac:dyDescent="0.2">
      <c r="A140" s="271"/>
      <c r="B140" s="272"/>
      <c r="C140" s="282"/>
      <c r="D140" s="282"/>
      <c r="E140" s="282"/>
      <c r="F140" s="283"/>
    </row>
    <row r="141" spans="1:7" s="104" customFormat="1" x14ac:dyDescent="0.2">
      <c r="A141" s="271"/>
      <c r="B141" s="272"/>
      <c r="C141" s="282"/>
      <c r="D141" s="282"/>
      <c r="E141" s="282"/>
      <c r="F141" s="283"/>
    </row>
    <row r="142" spans="1:7" s="104" customFormat="1" x14ac:dyDescent="0.2">
      <c r="A142" s="271"/>
      <c r="B142" s="272"/>
      <c r="C142" s="282"/>
      <c r="D142" s="282"/>
      <c r="E142" s="282"/>
      <c r="F142" s="283"/>
    </row>
    <row r="143" spans="1:7" s="104" customFormat="1" x14ac:dyDescent="0.2">
      <c r="A143" s="271"/>
      <c r="B143" s="272"/>
      <c r="C143" s="282"/>
      <c r="D143" s="282"/>
      <c r="E143" s="282"/>
      <c r="F143" s="283"/>
    </row>
    <row r="144" spans="1:7" s="104" customFormat="1" x14ac:dyDescent="0.2">
      <c r="A144" s="271"/>
      <c r="B144" s="272"/>
      <c r="C144" s="282"/>
      <c r="D144" s="282"/>
      <c r="E144" s="282"/>
      <c r="F144" s="283"/>
    </row>
    <row r="145" spans="1:7" s="104" customFormat="1" x14ac:dyDescent="0.2">
      <c r="A145" s="271"/>
      <c r="B145" s="272"/>
      <c r="C145" s="282"/>
      <c r="D145" s="282"/>
      <c r="E145" s="282"/>
      <c r="F145" s="283"/>
    </row>
    <row r="146" spans="1:7" s="104" customFormat="1" x14ac:dyDescent="0.2">
      <c r="A146" s="271"/>
      <c r="B146" s="272"/>
      <c r="C146" s="282"/>
      <c r="D146" s="282"/>
      <c r="E146" s="282"/>
      <c r="F146" s="283"/>
    </row>
    <row r="147" spans="1:7" s="104" customFormat="1" x14ac:dyDescent="0.2">
      <c r="A147" s="271"/>
      <c r="B147" s="272"/>
      <c r="C147" s="282"/>
      <c r="D147" s="282"/>
      <c r="E147" s="282"/>
      <c r="F147" s="283"/>
    </row>
    <row r="148" spans="1:7" s="104" customFormat="1" x14ac:dyDescent="0.2">
      <c r="A148" s="271"/>
      <c r="B148" s="272"/>
      <c r="C148" s="282"/>
      <c r="D148" s="282"/>
      <c r="E148" s="282"/>
      <c r="F148" s="283"/>
    </row>
    <row r="149" spans="1:7" s="104" customFormat="1" x14ac:dyDescent="0.2">
      <c r="A149" s="271"/>
      <c r="B149" s="272"/>
      <c r="C149" s="282"/>
      <c r="D149" s="282"/>
      <c r="E149" s="282"/>
      <c r="F149" s="283"/>
    </row>
    <row r="150" spans="1:7" s="104" customFormat="1" x14ac:dyDescent="0.2">
      <c r="A150" s="271"/>
      <c r="B150" s="272"/>
      <c r="C150" s="282"/>
      <c r="D150" s="282"/>
      <c r="E150" s="282"/>
      <c r="F150" s="283"/>
    </row>
    <row r="151" spans="1:7" s="104" customFormat="1" x14ac:dyDescent="0.2">
      <c r="A151" s="271"/>
      <c r="B151" s="272"/>
      <c r="C151" s="282"/>
      <c r="D151" s="282"/>
      <c r="E151" s="282"/>
      <c r="F151" s="283"/>
    </row>
    <row r="152" spans="1:7" s="104" customFormat="1" x14ac:dyDescent="0.2">
      <c r="A152" s="290"/>
      <c r="B152" s="291"/>
      <c r="C152" s="291"/>
      <c r="D152" s="291"/>
      <c r="E152" s="291"/>
      <c r="F152" s="292"/>
    </row>
    <row r="153" spans="1:7" ht="15" x14ac:dyDescent="0.25">
      <c r="A153" s="298"/>
      <c r="B153" s="299"/>
      <c r="C153" s="300"/>
      <c r="D153" s="300"/>
      <c r="E153" s="301"/>
      <c r="F153" s="302"/>
    </row>
    <row r="154" spans="1:7" x14ac:dyDescent="0.2">
      <c r="A154" s="433">
        <f>+'A - Exploitatie'!A25</f>
        <v>14</v>
      </c>
      <c r="B154" s="434" t="str">
        <f>+'A - Exploitatie'!C25</f>
        <v>Reserve - 2</v>
      </c>
      <c r="C154" s="435"/>
      <c r="D154" s="435"/>
      <c r="E154" s="427"/>
      <c r="F154" s="428"/>
    </row>
    <row r="155" spans="1:7" x14ac:dyDescent="0.2">
      <c r="A155" s="433"/>
      <c r="B155" s="436"/>
      <c r="C155" s="437"/>
      <c r="D155" s="437"/>
      <c r="E155" s="431"/>
      <c r="F155" s="432"/>
    </row>
    <row r="156" spans="1:7" x14ac:dyDescent="0.2">
      <c r="A156" s="239"/>
      <c r="B156" s="239"/>
      <c r="C156" s="420" t="str">
        <f>"Begroting "&amp;jaar_subsidie</f>
        <v>Begroting 2021</v>
      </c>
      <c r="D156" s="420"/>
      <c r="E156" s="420" t="str">
        <f>"Begroting "&amp;jaar_subsidie-1</f>
        <v>Begroting 2020</v>
      </c>
      <c r="F156" s="420"/>
    </row>
    <row r="157" spans="1:7" x14ac:dyDescent="0.2">
      <c r="A157" s="238" t="s">
        <v>0</v>
      </c>
      <c r="B157" s="238" t="s">
        <v>1</v>
      </c>
      <c r="C157" s="216" t="s">
        <v>2</v>
      </c>
      <c r="D157" s="216" t="s">
        <v>3</v>
      </c>
      <c r="E157" s="216" t="s">
        <v>2</v>
      </c>
      <c r="F157" s="216" t="s">
        <v>3</v>
      </c>
      <c r="G157" s="319" t="s">
        <v>228</v>
      </c>
    </row>
    <row r="158" spans="1:7" s="104" customFormat="1" x14ac:dyDescent="0.2">
      <c r="A158" s="196" t="str">
        <f>'V - Subsidie Variabel'!A161</f>
        <v>14.01</v>
      </c>
      <c r="B158" s="314" t="s">
        <v>131</v>
      </c>
      <c r="C158" s="235"/>
      <c r="D158" s="235"/>
      <c r="E158" s="235"/>
      <c r="F158" s="235"/>
      <c r="G158" s="320" t="str">
        <f t="shared" ref="G158:G172" si="4">A_aanpasbaar</f>
        <v>Omschrijving kan aangepast worden</v>
      </c>
    </row>
    <row r="159" spans="1:7" s="104" customFormat="1" x14ac:dyDescent="0.2">
      <c r="A159" s="196" t="str">
        <f>'V - Subsidie Variabel'!A162</f>
        <v>14.02</v>
      </c>
      <c r="B159" s="314">
        <v>0</v>
      </c>
      <c r="C159" s="235"/>
      <c r="D159" s="235"/>
      <c r="E159" s="235"/>
      <c r="F159" s="235"/>
      <c r="G159" s="320" t="str">
        <f t="shared" si="4"/>
        <v>Omschrijving kan aangepast worden</v>
      </c>
    </row>
    <row r="160" spans="1:7" s="104" customFormat="1" x14ac:dyDescent="0.2">
      <c r="A160" s="196" t="str">
        <f>'V - Subsidie Variabel'!A163</f>
        <v>14.03</v>
      </c>
      <c r="B160" s="314">
        <v>0</v>
      </c>
      <c r="C160" s="235"/>
      <c r="D160" s="235"/>
      <c r="E160" s="235"/>
      <c r="F160" s="235"/>
      <c r="G160" s="320" t="str">
        <f t="shared" si="4"/>
        <v>Omschrijving kan aangepast worden</v>
      </c>
    </row>
    <row r="161" spans="1:7" s="104" customFormat="1" x14ac:dyDescent="0.2">
      <c r="A161" s="196" t="str">
        <f>'V - Subsidie Variabel'!A164</f>
        <v>14.04</v>
      </c>
      <c r="B161" s="314">
        <v>0</v>
      </c>
      <c r="C161" s="235"/>
      <c r="D161" s="235"/>
      <c r="E161" s="235"/>
      <c r="F161" s="235"/>
      <c r="G161" s="320" t="str">
        <f t="shared" si="4"/>
        <v>Omschrijving kan aangepast worden</v>
      </c>
    </row>
    <row r="162" spans="1:7" s="104" customFormat="1" x14ac:dyDescent="0.2">
      <c r="A162" s="196" t="str">
        <f>'V - Subsidie Variabel'!A165</f>
        <v>14.05</v>
      </c>
      <c r="B162" s="314">
        <v>0</v>
      </c>
      <c r="C162" s="235"/>
      <c r="D162" s="235"/>
      <c r="E162" s="235"/>
      <c r="F162" s="235"/>
      <c r="G162" s="320" t="str">
        <f t="shared" si="4"/>
        <v>Omschrijving kan aangepast worden</v>
      </c>
    </row>
    <row r="163" spans="1:7" s="104" customFormat="1" x14ac:dyDescent="0.2">
      <c r="A163" s="196" t="str">
        <f>'V - Subsidie Variabel'!A166</f>
        <v>14.06</v>
      </c>
      <c r="B163" s="314">
        <v>0</v>
      </c>
      <c r="C163" s="235"/>
      <c r="D163" s="235"/>
      <c r="E163" s="235"/>
      <c r="F163" s="235"/>
      <c r="G163" s="320" t="str">
        <f t="shared" si="4"/>
        <v>Omschrijving kan aangepast worden</v>
      </c>
    </row>
    <row r="164" spans="1:7" s="104" customFormat="1" x14ac:dyDescent="0.2">
      <c r="A164" s="196" t="str">
        <f>'V - Subsidie Variabel'!A167</f>
        <v>14.07</v>
      </c>
      <c r="B164" s="314">
        <v>0</v>
      </c>
      <c r="C164" s="235"/>
      <c r="D164" s="235"/>
      <c r="E164" s="235"/>
      <c r="F164" s="235"/>
      <c r="G164" s="320" t="str">
        <f t="shared" si="4"/>
        <v>Omschrijving kan aangepast worden</v>
      </c>
    </row>
    <row r="165" spans="1:7" s="104" customFormat="1" x14ac:dyDescent="0.2">
      <c r="A165" s="196" t="str">
        <f>'V - Subsidie Variabel'!A168</f>
        <v>14.08</v>
      </c>
      <c r="B165" s="314">
        <v>0</v>
      </c>
      <c r="C165" s="235"/>
      <c r="D165" s="235"/>
      <c r="E165" s="235"/>
      <c r="F165" s="235"/>
      <c r="G165" s="320" t="str">
        <f t="shared" si="4"/>
        <v>Omschrijving kan aangepast worden</v>
      </c>
    </row>
    <row r="166" spans="1:7" s="104" customFormat="1" x14ac:dyDescent="0.2">
      <c r="A166" s="196" t="str">
        <f>'V - Subsidie Variabel'!A169</f>
        <v>14.09</v>
      </c>
      <c r="B166" s="314">
        <v>0</v>
      </c>
      <c r="C166" s="235"/>
      <c r="D166" s="235"/>
      <c r="E166" s="235"/>
      <c r="F166" s="235"/>
      <c r="G166" s="320" t="str">
        <f t="shared" si="4"/>
        <v>Omschrijving kan aangepast worden</v>
      </c>
    </row>
    <row r="167" spans="1:7" s="104" customFormat="1" x14ac:dyDescent="0.2">
      <c r="A167" s="196" t="str">
        <f>'V - Subsidie Variabel'!A170</f>
        <v>14.10</v>
      </c>
      <c r="B167" s="314">
        <v>0</v>
      </c>
      <c r="C167" s="235"/>
      <c r="D167" s="235"/>
      <c r="E167" s="235"/>
      <c r="F167" s="235"/>
      <c r="G167" s="320" t="str">
        <f t="shared" si="4"/>
        <v>Omschrijving kan aangepast worden</v>
      </c>
    </row>
    <row r="168" spans="1:7" s="104" customFormat="1" x14ac:dyDescent="0.2">
      <c r="A168" s="196" t="str">
        <f>'V - Subsidie Variabel'!A171</f>
        <v>14.11</v>
      </c>
      <c r="B168" s="314">
        <v>0</v>
      </c>
      <c r="C168" s="235"/>
      <c r="D168" s="235"/>
      <c r="E168" s="235"/>
      <c r="F168" s="235"/>
      <c r="G168" s="320" t="str">
        <f t="shared" si="4"/>
        <v>Omschrijving kan aangepast worden</v>
      </c>
    </row>
    <row r="169" spans="1:7" s="104" customFormat="1" x14ac:dyDescent="0.2">
      <c r="A169" s="196" t="str">
        <f>'V - Subsidie Variabel'!A172</f>
        <v>14.12</v>
      </c>
      <c r="B169" s="314">
        <v>0</v>
      </c>
      <c r="C169" s="235"/>
      <c r="D169" s="235"/>
      <c r="E169" s="235"/>
      <c r="F169" s="235"/>
      <c r="G169" s="320" t="str">
        <f t="shared" si="4"/>
        <v>Omschrijving kan aangepast worden</v>
      </c>
    </row>
    <row r="170" spans="1:7" s="104" customFormat="1" x14ac:dyDescent="0.2">
      <c r="A170" s="196" t="str">
        <f>'V - Subsidie Variabel'!A173</f>
        <v>14.13</v>
      </c>
      <c r="B170" s="314">
        <v>0</v>
      </c>
      <c r="C170" s="235"/>
      <c r="D170" s="235"/>
      <c r="E170" s="235"/>
      <c r="F170" s="235"/>
      <c r="G170" s="320" t="str">
        <f t="shared" si="4"/>
        <v>Omschrijving kan aangepast worden</v>
      </c>
    </row>
    <row r="171" spans="1:7" s="104" customFormat="1" x14ac:dyDescent="0.2">
      <c r="A171" s="196" t="str">
        <f>'V - Subsidie Variabel'!A174</f>
        <v>14.14</v>
      </c>
      <c r="B171" s="314">
        <v>0</v>
      </c>
      <c r="C171" s="235"/>
      <c r="D171" s="235"/>
      <c r="E171" s="235"/>
      <c r="F171" s="235"/>
      <c r="G171" s="320" t="str">
        <f t="shared" si="4"/>
        <v>Omschrijving kan aangepast worden</v>
      </c>
    </row>
    <row r="172" spans="1:7" s="104" customFormat="1" x14ac:dyDescent="0.2">
      <c r="A172" s="196" t="str">
        <f>'V - Subsidie Variabel'!A175</f>
        <v>14.15</v>
      </c>
      <c r="B172" s="314">
        <v>0</v>
      </c>
      <c r="C172" s="235"/>
      <c r="D172" s="235"/>
      <c r="E172" s="235"/>
      <c r="F172" s="235"/>
      <c r="G172" s="320" t="str">
        <f t="shared" si="4"/>
        <v>Omschrijving kan aangepast worden</v>
      </c>
    </row>
    <row r="173" spans="1:7" s="104" customFormat="1" ht="4.9000000000000004" customHeight="1" x14ac:dyDescent="0.2">
      <c r="A173" s="196"/>
      <c r="B173" s="192"/>
      <c r="C173" s="219"/>
      <c r="D173" s="219"/>
      <c r="E173" s="219"/>
      <c r="F173" s="219"/>
      <c r="G173" s="320"/>
    </row>
    <row r="174" spans="1:7" s="104" customFormat="1" x14ac:dyDescent="0.2">
      <c r="A174" s="196"/>
      <c r="B174" s="188" t="s">
        <v>7</v>
      </c>
      <c r="C174" s="176">
        <f>SUM(C157:C173)</f>
        <v>0</v>
      </c>
      <c r="D174" s="176">
        <f>SUM(D157:D173)</f>
        <v>0</v>
      </c>
      <c r="E174" s="176">
        <f>SUM(E157:E173)</f>
        <v>0</v>
      </c>
      <c r="F174" s="176">
        <f>SUM(F157:F173)</f>
        <v>0</v>
      </c>
    </row>
    <row r="175" spans="1:7" s="104" customFormat="1" x14ac:dyDescent="0.2">
      <c r="A175" s="269" t="s">
        <v>217</v>
      </c>
      <c r="B175" s="270"/>
      <c r="C175" s="278"/>
      <c r="D175" s="278"/>
      <c r="E175" s="278"/>
      <c r="F175" s="279"/>
    </row>
    <row r="176" spans="1:7" s="104" customFormat="1" x14ac:dyDescent="0.2">
      <c r="A176" s="271"/>
      <c r="B176" s="272"/>
      <c r="C176" s="282"/>
      <c r="D176" s="282"/>
      <c r="E176" s="282"/>
      <c r="F176" s="283"/>
    </row>
    <row r="177" spans="1:6" s="104" customFormat="1" x14ac:dyDescent="0.2">
      <c r="A177" s="271"/>
      <c r="B177" s="272"/>
      <c r="C177" s="282"/>
      <c r="D177" s="282"/>
      <c r="E177" s="282"/>
      <c r="F177" s="283"/>
    </row>
    <row r="178" spans="1:6" s="104" customFormat="1" x14ac:dyDescent="0.2">
      <c r="A178" s="271"/>
      <c r="B178" s="272"/>
      <c r="C178" s="282"/>
      <c r="D178" s="282"/>
      <c r="E178" s="282"/>
      <c r="F178" s="283"/>
    </row>
    <row r="179" spans="1:6" s="104" customFormat="1" x14ac:dyDescent="0.2">
      <c r="A179" s="271"/>
      <c r="B179" s="272"/>
      <c r="C179" s="282"/>
      <c r="D179" s="282"/>
      <c r="E179" s="282"/>
      <c r="F179" s="283"/>
    </row>
    <row r="180" spans="1:6" s="104" customFormat="1" x14ac:dyDescent="0.2">
      <c r="A180" s="271"/>
      <c r="B180" s="272"/>
      <c r="C180" s="282"/>
      <c r="D180" s="282"/>
      <c r="E180" s="282"/>
      <c r="F180" s="283"/>
    </row>
    <row r="181" spans="1:6" s="104" customFormat="1" x14ac:dyDescent="0.2">
      <c r="A181" s="271"/>
      <c r="B181" s="272"/>
      <c r="C181" s="282"/>
      <c r="D181" s="282"/>
      <c r="E181" s="282"/>
      <c r="F181" s="283"/>
    </row>
    <row r="182" spans="1:6" s="104" customFormat="1" x14ac:dyDescent="0.2">
      <c r="A182" s="271"/>
      <c r="B182" s="272"/>
      <c r="C182" s="282"/>
      <c r="D182" s="282"/>
      <c r="E182" s="282"/>
      <c r="F182" s="283"/>
    </row>
    <row r="183" spans="1:6" s="104" customFormat="1" x14ac:dyDescent="0.2">
      <c r="A183" s="271"/>
      <c r="B183" s="272"/>
      <c r="C183" s="282"/>
      <c r="D183" s="282"/>
      <c r="E183" s="282"/>
      <c r="F183" s="283"/>
    </row>
    <row r="184" spans="1:6" s="104" customFormat="1" x14ac:dyDescent="0.2">
      <c r="A184" s="271"/>
      <c r="B184" s="272"/>
      <c r="C184" s="282"/>
      <c r="D184" s="282"/>
      <c r="E184" s="282"/>
      <c r="F184" s="283"/>
    </row>
    <row r="185" spans="1:6" s="104" customFormat="1" x14ac:dyDescent="0.2">
      <c r="A185" s="271"/>
      <c r="B185" s="272"/>
      <c r="C185" s="282"/>
      <c r="D185" s="282"/>
      <c r="E185" s="282"/>
      <c r="F185" s="283"/>
    </row>
    <row r="186" spans="1:6" s="104" customFormat="1" x14ac:dyDescent="0.2">
      <c r="A186" s="271"/>
      <c r="B186" s="272"/>
      <c r="C186" s="282"/>
      <c r="D186" s="282"/>
      <c r="E186" s="282"/>
      <c r="F186" s="283"/>
    </row>
    <row r="187" spans="1:6" s="104" customFormat="1" x14ac:dyDescent="0.2">
      <c r="A187" s="271"/>
      <c r="B187" s="272"/>
      <c r="C187" s="282"/>
      <c r="D187" s="282"/>
      <c r="E187" s="282"/>
      <c r="F187" s="283"/>
    </row>
    <row r="188" spans="1:6" s="104" customFormat="1" x14ac:dyDescent="0.2">
      <c r="A188" s="271"/>
      <c r="B188" s="272"/>
      <c r="C188" s="282"/>
      <c r="D188" s="282"/>
      <c r="E188" s="282"/>
      <c r="F188" s="283"/>
    </row>
    <row r="189" spans="1:6" s="104" customFormat="1" x14ac:dyDescent="0.2">
      <c r="A189" s="271"/>
      <c r="B189" s="272"/>
      <c r="C189" s="282"/>
      <c r="D189" s="282"/>
      <c r="E189" s="282"/>
      <c r="F189" s="283"/>
    </row>
    <row r="190" spans="1:6" s="104" customFormat="1" x14ac:dyDescent="0.2">
      <c r="A190" s="290"/>
      <c r="B190" s="291"/>
      <c r="C190" s="291"/>
      <c r="D190" s="291"/>
      <c r="E190" s="291"/>
      <c r="F190" s="292"/>
    </row>
  </sheetData>
  <sheetProtection algorithmName="SHA-512" hashValue="B7IWeY+hNE112AgJed9OKYgmWMT2ECwx/1wfprd8G9UYgp/fVxAA+kJhP+h9u3QmpOS2q7pvMF62tkuUznGTCw==" saltValue="yVDz5IjmjyzWLt89OzDfmg==" spinCount="100000" sheet="1" objects="1" scenarios="1"/>
  <mergeCells count="18">
    <mergeCell ref="E118:F118"/>
    <mergeCell ref="E156:F156"/>
    <mergeCell ref="B4:F5"/>
    <mergeCell ref="B78:F79"/>
    <mergeCell ref="B116:F117"/>
    <mergeCell ref="B154:F155"/>
    <mergeCell ref="E6:F6"/>
    <mergeCell ref="E42:F42"/>
    <mergeCell ref="E80:F80"/>
    <mergeCell ref="C156:D156"/>
    <mergeCell ref="A116:A117"/>
    <mergeCell ref="A4:A5"/>
    <mergeCell ref="A154:A155"/>
    <mergeCell ref="C118:D118"/>
    <mergeCell ref="A78:A79"/>
    <mergeCell ref="C6:D6"/>
    <mergeCell ref="C42:D42"/>
    <mergeCell ref="C80:D80"/>
  </mergeCells>
  <pageMargins left="0.39370078740157483" right="0.39370078740157483" top="0.59055118110236227" bottom="0.59055118110236227" header="0.31496062992125984" footer="0.31496062992125984"/>
  <pageSetup paperSize="9" orientation="landscape" r:id="rId1"/>
  <headerFooter>
    <oddFooter>&amp;CBlad &amp;P van &amp;N</oddFooter>
  </headerFooter>
  <rowBreaks count="4" manualBreakCount="4">
    <brk id="38" max="5" man="1"/>
    <brk id="76" max="5" man="1"/>
    <brk id="114" max="5" man="1"/>
    <brk id="15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0"/>
  <sheetViews>
    <sheetView showGridLines="0" workbookViewId="0">
      <pane ySplit="6" topLeftCell="A7" activePane="bottomLeft" state="frozen"/>
      <selection activeCell="A5" sqref="A5:B7"/>
      <selection pane="bottomLeft" activeCell="A7" sqref="A7"/>
    </sheetView>
  </sheetViews>
  <sheetFormatPr defaultColWidth="9.140625" defaultRowHeight="12.75" x14ac:dyDescent="0.2"/>
  <cols>
    <col min="1" max="5" width="9.140625" style="70"/>
    <col min="6" max="6" width="10.28515625" style="70" customWidth="1"/>
    <col min="7" max="7" width="9.140625" style="70"/>
    <col min="8" max="8" width="10.28515625" style="70" customWidth="1"/>
    <col min="9" max="12" width="9.140625" style="70"/>
    <col min="13" max="13" width="12.7109375" style="70" customWidth="1"/>
    <col min="14" max="16384" width="9.140625" style="70"/>
  </cols>
  <sheetData>
    <row r="1" spans="1:17" ht="15" customHeight="1" x14ac:dyDescent="0.2">
      <c r="A1" s="438"/>
      <c r="B1" s="439"/>
      <c r="C1" s="439"/>
      <c r="D1" s="439"/>
      <c r="E1" s="439"/>
      <c r="F1" s="439"/>
      <c r="G1" s="439"/>
      <c r="H1" s="439"/>
      <c r="I1" s="439"/>
      <c r="J1" s="439"/>
      <c r="K1" s="439"/>
      <c r="L1" s="439"/>
      <c r="M1" s="440"/>
    </row>
    <row r="2" spans="1:17" s="89" customFormat="1" ht="18" customHeight="1" x14ac:dyDescent="0.2">
      <c r="A2" s="441" t="str">
        <f>"TOELICHTING BIJ DE AANVRAAG "&amp;jaar_subsidie</f>
        <v>TOELICHTING BIJ DE AANVRAAG 2021</v>
      </c>
      <c r="B2" s="442"/>
      <c r="C2" s="442"/>
      <c r="D2" s="442"/>
      <c r="E2" s="442"/>
      <c r="F2" s="442"/>
      <c r="G2" s="442"/>
      <c r="H2" s="442"/>
      <c r="I2" s="442"/>
      <c r="J2" s="442"/>
      <c r="K2" s="442"/>
      <c r="L2" s="442"/>
      <c r="M2" s="443"/>
    </row>
    <row r="3" spans="1:17" ht="15" customHeight="1" x14ac:dyDescent="0.2">
      <c r="A3" s="444"/>
      <c r="B3" s="445"/>
      <c r="C3" s="445"/>
      <c r="D3" s="445"/>
      <c r="E3" s="445"/>
      <c r="F3" s="445"/>
      <c r="G3" s="445"/>
      <c r="H3" s="445"/>
      <c r="I3" s="445"/>
      <c r="J3" s="445"/>
      <c r="K3" s="445"/>
      <c r="L3" s="445"/>
      <c r="M3" s="446"/>
    </row>
    <row r="4" spans="1:17" x14ac:dyDescent="0.2">
      <c r="A4" s="447"/>
      <c r="B4" s="448"/>
      <c r="C4" s="448"/>
      <c r="D4" s="448"/>
      <c r="E4" s="448"/>
      <c r="F4" s="448"/>
      <c r="G4" s="448"/>
      <c r="H4" s="448"/>
      <c r="I4" s="448"/>
      <c r="J4" s="448"/>
      <c r="K4" s="448"/>
      <c r="L4" s="448"/>
      <c r="M4" s="449"/>
    </row>
    <row r="5" spans="1:17" x14ac:dyDescent="0.2">
      <c r="A5" s="348" t="str">
        <f>"Aangeven van eventuele algemene veranderingen ten opzichte van de subsidie " &amp;jaar_subsidie-1</f>
        <v>Aangeven van eventuele algemene veranderingen ten opzichte van de subsidie 2020</v>
      </c>
      <c r="B5" s="349"/>
      <c r="C5" s="349"/>
      <c r="D5" s="349"/>
      <c r="E5" s="349"/>
      <c r="F5" s="349"/>
      <c r="G5" s="349"/>
      <c r="H5" s="349"/>
      <c r="I5" s="349"/>
      <c r="J5" s="349"/>
      <c r="K5" s="349"/>
      <c r="L5" s="349"/>
      <c r="M5" s="350"/>
    </row>
    <row r="6" spans="1:17" x14ac:dyDescent="0.2">
      <c r="A6" s="348"/>
      <c r="B6" s="349"/>
      <c r="C6" s="349"/>
      <c r="D6" s="349"/>
      <c r="E6" s="349"/>
      <c r="F6" s="349"/>
      <c r="G6" s="349"/>
      <c r="H6" s="349"/>
      <c r="I6" s="349"/>
      <c r="J6" s="349"/>
      <c r="K6" s="349"/>
      <c r="L6" s="349"/>
      <c r="M6" s="350"/>
    </row>
    <row r="7" spans="1:17" s="23" customFormat="1" ht="15.75" customHeight="1" x14ac:dyDescent="0.2">
      <c r="A7" s="304"/>
      <c r="B7" s="305"/>
      <c r="C7" s="305"/>
      <c r="D7" s="305"/>
      <c r="E7" s="305"/>
      <c r="F7" s="305"/>
      <c r="G7" s="305"/>
      <c r="H7" s="305"/>
      <c r="I7" s="305"/>
      <c r="J7" s="305"/>
      <c r="K7" s="305"/>
      <c r="L7" s="305"/>
      <c r="M7" s="242"/>
    </row>
    <row r="8" spans="1:17" s="23" customFormat="1" ht="15.75" customHeight="1" x14ac:dyDescent="0.2">
      <c r="A8" s="263"/>
      <c r="B8" s="260"/>
      <c r="C8" s="260"/>
      <c r="D8" s="260"/>
      <c r="E8" s="260"/>
      <c r="F8" s="260"/>
      <c r="G8" s="260"/>
      <c r="H8" s="260"/>
      <c r="I8" s="260"/>
      <c r="J8" s="260"/>
      <c r="K8" s="260"/>
      <c r="L8" s="260"/>
      <c r="M8" s="261"/>
      <c r="O8" s="240"/>
      <c r="P8" s="240"/>
      <c r="Q8" s="240"/>
    </row>
    <row r="9" spans="1:17" s="23" customFormat="1" ht="15.75" customHeight="1" x14ac:dyDescent="0.2">
      <c r="A9" s="262"/>
      <c r="B9" s="260"/>
      <c r="C9" s="260"/>
      <c r="D9" s="260"/>
      <c r="E9" s="260"/>
      <c r="F9" s="260"/>
      <c r="G9" s="260"/>
      <c r="H9" s="260"/>
      <c r="I9" s="260"/>
      <c r="J9" s="260"/>
      <c r="K9" s="260"/>
      <c r="L9" s="260"/>
      <c r="M9" s="261"/>
    </row>
    <row r="10" spans="1:17" s="23" customFormat="1" ht="15.75" customHeight="1" x14ac:dyDescent="0.2">
      <c r="A10" s="263"/>
      <c r="B10" s="260"/>
      <c r="C10" s="260"/>
      <c r="D10" s="260"/>
      <c r="E10" s="260"/>
      <c r="F10" s="260"/>
      <c r="G10" s="264"/>
      <c r="H10" s="264"/>
      <c r="I10" s="264"/>
      <c r="J10" s="260"/>
      <c r="K10" s="260"/>
      <c r="L10" s="260"/>
      <c r="M10" s="261"/>
      <c r="O10" s="240"/>
      <c r="P10" s="240"/>
      <c r="Q10" s="240"/>
    </row>
    <row r="11" spans="1:17" s="23" customFormat="1" ht="15.75" customHeight="1" x14ac:dyDescent="0.2">
      <c r="A11" s="262"/>
      <c r="B11" s="260"/>
      <c r="C11" s="260"/>
      <c r="D11" s="260"/>
      <c r="E11" s="260"/>
      <c r="F11" s="260"/>
      <c r="G11" s="260"/>
      <c r="H11" s="260"/>
      <c r="I11" s="260"/>
      <c r="J11" s="260"/>
      <c r="K11" s="260"/>
      <c r="L11" s="260"/>
      <c r="M11" s="261"/>
      <c r="O11" s="240"/>
      <c r="P11" s="240"/>
      <c r="Q11" s="240"/>
    </row>
    <row r="12" spans="1:17" s="23" customFormat="1" ht="15.75" customHeight="1" x14ac:dyDescent="0.2">
      <c r="A12" s="262"/>
      <c r="B12" s="260"/>
      <c r="C12" s="260"/>
      <c r="D12" s="260"/>
      <c r="E12" s="260"/>
      <c r="F12" s="260"/>
      <c r="G12" s="265"/>
      <c r="H12" s="265"/>
      <c r="I12" s="265"/>
      <c r="J12" s="260"/>
      <c r="K12" s="260"/>
      <c r="L12" s="260"/>
      <c r="M12" s="261"/>
      <c r="O12" s="240"/>
      <c r="P12" s="240"/>
      <c r="Q12" s="240"/>
    </row>
    <row r="13" spans="1:17" s="23" customFormat="1" ht="15.75" customHeight="1" x14ac:dyDescent="0.2">
      <c r="A13" s="262"/>
      <c r="B13" s="260"/>
      <c r="C13" s="260"/>
      <c r="D13" s="260"/>
      <c r="E13" s="260"/>
      <c r="F13" s="260"/>
      <c r="G13" s="265"/>
      <c r="H13" s="265"/>
      <c r="I13" s="265"/>
      <c r="J13" s="260"/>
      <c r="K13" s="260"/>
      <c r="L13" s="260"/>
      <c r="M13" s="261"/>
      <c r="O13" s="240"/>
      <c r="P13" s="240"/>
      <c r="Q13" s="240"/>
    </row>
    <row r="14" spans="1:17" s="23" customFormat="1" ht="15.75" customHeight="1" x14ac:dyDescent="0.2">
      <c r="A14" s="263"/>
      <c r="B14" s="260"/>
      <c r="C14" s="260"/>
      <c r="D14" s="260"/>
      <c r="E14" s="260"/>
      <c r="F14" s="260"/>
      <c r="G14" s="265"/>
      <c r="H14" s="265"/>
      <c r="I14" s="265"/>
      <c r="J14" s="260"/>
      <c r="K14" s="260"/>
      <c r="L14" s="260"/>
      <c r="M14" s="261"/>
      <c r="O14" s="240"/>
      <c r="P14" s="240"/>
      <c r="Q14" s="240"/>
    </row>
    <row r="15" spans="1:17" s="23" customFormat="1" ht="15.75" customHeight="1" x14ac:dyDescent="0.2">
      <c r="A15" s="263"/>
      <c r="B15" s="260"/>
      <c r="C15" s="260"/>
      <c r="D15" s="260"/>
      <c r="E15" s="260"/>
      <c r="F15" s="260"/>
      <c r="G15" s="265"/>
      <c r="H15" s="265"/>
      <c r="I15" s="265"/>
      <c r="J15" s="260"/>
      <c r="K15" s="260"/>
      <c r="L15" s="260"/>
      <c r="M15" s="261"/>
      <c r="O15" s="240"/>
      <c r="P15" s="240"/>
      <c r="Q15" s="240"/>
    </row>
    <row r="16" spans="1:17" s="23" customFormat="1" ht="15.75" customHeight="1" x14ac:dyDescent="0.2">
      <c r="A16" s="262"/>
      <c r="B16" s="260"/>
      <c r="C16" s="260"/>
      <c r="D16" s="260"/>
      <c r="E16" s="260"/>
      <c r="F16" s="260"/>
      <c r="G16" s="265"/>
      <c r="H16" s="265"/>
      <c r="I16" s="265"/>
      <c r="J16" s="260"/>
      <c r="K16" s="260"/>
      <c r="L16" s="260"/>
      <c r="M16" s="261"/>
    </row>
    <row r="17" spans="1:17" s="23" customFormat="1" ht="15.75" customHeight="1" x14ac:dyDescent="0.2">
      <c r="A17" s="306"/>
      <c r="B17" s="307"/>
      <c r="C17" s="307"/>
      <c r="D17" s="307"/>
      <c r="E17" s="307"/>
      <c r="F17" s="307"/>
      <c r="G17" s="307"/>
      <c r="H17" s="307"/>
      <c r="I17" s="307"/>
      <c r="J17" s="307"/>
      <c r="K17" s="307"/>
      <c r="L17" s="307"/>
      <c r="M17" s="308"/>
    </row>
    <row r="18" spans="1:17" s="23" customFormat="1" ht="15.75" customHeight="1" x14ac:dyDescent="0.2">
      <c r="A18" s="306"/>
      <c r="B18" s="307"/>
      <c r="C18" s="307"/>
      <c r="D18" s="307"/>
      <c r="E18" s="307"/>
      <c r="F18" s="307"/>
      <c r="G18" s="307"/>
      <c r="H18" s="307"/>
      <c r="I18" s="307"/>
      <c r="J18" s="307"/>
      <c r="K18" s="307"/>
      <c r="L18" s="307"/>
      <c r="M18" s="308"/>
    </row>
    <row r="19" spans="1:17" s="23" customFormat="1" ht="15.75" customHeight="1" x14ac:dyDescent="0.2">
      <c r="A19" s="263"/>
      <c r="B19" s="260"/>
      <c r="C19" s="260"/>
      <c r="D19" s="260"/>
      <c r="E19" s="260"/>
      <c r="F19" s="260"/>
      <c r="G19" s="265"/>
      <c r="H19" s="265"/>
      <c r="I19" s="265"/>
      <c r="J19" s="260"/>
      <c r="K19" s="260"/>
      <c r="L19" s="260"/>
      <c r="M19" s="261"/>
    </row>
    <row r="20" spans="1:17" s="23" customFormat="1" ht="15.75" customHeight="1" x14ac:dyDescent="0.2">
      <c r="A20" s="306"/>
      <c r="B20" s="307"/>
      <c r="C20" s="307"/>
      <c r="D20" s="307"/>
      <c r="E20" s="307"/>
      <c r="F20" s="307"/>
      <c r="G20" s="307"/>
      <c r="H20" s="307"/>
      <c r="I20" s="307"/>
      <c r="J20" s="307"/>
      <c r="K20" s="307"/>
      <c r="L20" s="307"/>
      <c r="M20" s="308"/>
    </row>
    <row r="21" spans="1:17" s="23" customFormat="1" ht="15.75" customHeight="1" x14ac:dyDescent="0.2">
      <c r="A21" s="306"/>
      <c r="B21" s="307"/>
      <c r="C21" s="307"/>
      <c r="D21" s="307"/>
      <c r="E21" s="307"/>
      <c r="F21" s="307"/>
      <c r="G21" s="307"/>
      <c r="H21" s="307"/>
      <c r="I21" s="307"/>
      <c r="J21" s="307"/>
      <c r="K21" s="307"/>
      <c r="L21" s="307"/>
      <c r="M21" s="308"/>
      <c r="O21" s="240"/>
      <c r="P21" s="240"/>
      <c r="Q21" s="240"/>
    </row>
    <row r="22" spans="1:17" s="23" customFormat="1" ht="15.75" customHeight="1" x14ac:dyDescent="0.2">
      <c r="A22" s="262"/>
      <c r="B22" s="260"/>
      <c r="C22" s="260"/>
      <c r="D22" s="260"/>
      <c r="E22" s="260"/>
      <c r="F22" s="260"/>
      <c r="G22" s="260"/>
      <c r="H22" s="260"/>
      <c r="I22" s="260"/>
      <c r="J22" s="260"/>
      <c r="K22" s="260"/>
      <c r="L22" s="260"/>
      <c r="M22" s="261"/>
    </row>
    <row r="23" spans="1:17" s="23" customFormat="1" ht="15.75" customHeight="1" x14ac:dyDescent="0.2">
      <c r="A23" s="262"/>
      <c r="B23" s="309"/>
      <c r="C23" s="309"/>
      <c r="D23" s="309"/>
      <c r="E23" s="309"/>
      <c r="F23" s="309"/>
      <c r="G23" s="309"/>
      <c r="H23" s="309"/>
      <c r="I23" s="309"/>
      <c r="J23" s="309"/>
      <c r="K23" s="309"/>
      <c r="L23" s="309"/>
      <c r="M23" s="310"/>
    </row>
    <row r="24" spans="1:17" s="23" customFormat="1" ht="15.75" customHeight="1" x14ac:dyDescent="0.2">
      <c r="A24" s="262"/>
      <c r="B24" s="309"/>
      <c r="C24" s="309"/>
      <c r="D24" s="309"/>
      <c r="E24" s="309"/>
      <c r="F24" s="309"/>
      <c r="G24" s="309"/>
      <c r="H24" s="309"/>
      <c r="I24" s="309"/>
      <c r="J24" s="309"/>
      <c r="K24" s="309"/>
      <c r="L24" s="309"/>
      <c r="M24" s="310"/>
    </row>
    <row r="25" spans="1:17" s="23" customFormat="1" ht="15.75" customHeight="1" x14ac:dyDescent="0.2">
      <c r="A25" s="311"/>
      <c r="B25" s="313"/>
      <c r="C25" s="313"/>
      <c r="D25" s="313"/>
      <c r="E25" s="313"/>
      <c r="F25" s="313"/>
      <c r="G25" s="313"/>
      <c r="H25" s="313"/>
      <c r="I25" s="313"/>
      <c r="J25" s="313"/>
      <c r="K25" s="313"/>
      <c r="L25" s="313"/>
      <c r="M25" s="312"/>
    </row>
    <row r="26" spans="1:17" s="23" customFormat="1" ht="15.75" customHeight="1" x14ac:dyDescent="0.2">
      <c r="A26" s="250"/>
      <c r="B26" s="251"/>
      <c r="C26" s="251"/>
      <c r="D26" s="251"/>
      <c r="E26" s="251"/>
      <c r="F26" s="251"/>
      <c r="G26" s="251"/>
      <c r="H26" s="253"/>
      <c r="I26" s="253"/>
      <c r="J26" s="251"/>
      <c r="K26" s="251"/>
      <c r="L26" s="251"/>
      <c r="M26" s="243"/>
    </row>
    <row r="27" spans="1:17" s="23" customFormat="1" ht="15.75" customHeight="1" x14ac:dyDescent="0.2">
      <c r="A27" s="250"/>
      <c r="B27" s="251"/>
      <c r="C27" s="251"/>
      <c r="D27" s="251"/>
      <c r="E27" s="251"/>
      <c r="F27" s="251"/>
      <c r="G27" s="251"/>
      <c r="H27" s="253"/>
      <c r="I27" s="253"/>
      <c r="J27" s="251"/>
      <c r="K27" s="251"/>
      <c r="L27" s="251"/>
      <c r="M27" s="243"/>
    </row>
    <row r="28" spans="1:17" s="23" customFormat="1" ht="15.75" customHeight="1" x14ac:dyDescent="0.2">
      <c r="A28" s="250"/>
      <c r="B28" s="251"/>
      <c r="C28" s="251"/>
      <c r="D28" s="251"/>
      <c r="E28" s="251"/>
      <c r="F28" s="251"/>
      <c r="G28" s="251"/>
      <c r="H28" s="251"/>
      <c r="I28" s="251"/>
      <c r="J28" s="251"/>
      <c r="K28" s="251"/>
      <c r="L28" s="251"/>
      <c r="M28" s="243"/>
    </row>
    <row r="29" spans="1:17" s="23" customFormat="1" ht="15.75" customHeight="1" x14ac:dyDescent="0.2">
      <c r="A29" s="250"/>
      <c r="B29" s="251"/>
      <c r="C29" s="251"/>
      <c r="D29" s="251"/>
      <c r="E29" s="251"/>
      <c r="F29" s="251"/>
      <c r="G29" s="251"/>
      <c r="H29" s="251"/>
      <c r="I29" s="251"/>
      <c r="J29" s="251"/>
      <c r="K29" s="251"/>
      <c r="L29" s="251"/>
      <c r="M29" s="243"/>
      <c r="O29" s="240"/>
      <c r="P29" s="240"/>
      <c r="Q29" s="240"/>
    </row>
    <row r="30" spans="1:17" s="23" customFormat="1" ht="15.75" customHeight="1" x14ac:dyDescent="0.2">
      <c r="A30" s="254"/>
      <c r="B30" s="255"/>
      <c r="C30" s="255"/>
      <c r="D30" s="255"/>
      <c r="E30" s="255"/>
      <c r="F30" s="255"/>
      <c r="G30" s="255"/>
      <c r="H30" s="255"/>
      <c r="I30" s="255"/>
      <c r="J30" s="255"/>
      <c r="K30" s="255"/>
      <c r="L30" s="255"/>
      <c r="M30" s="256"/>
    </row>
  </sheetData>
  <sheetProtection algorithmName="SHA-512" hashValue="QKL/3/rMQzZqQAoPE+nQR6OherzwiJ8jSGwO1qZsMe3tLA78I2AXUIo/Ezr3yi/hKqPpEzJ1ZvORmZ5JH+Zpow==" saltValue="QV4PG9Oh0LPjaNmM724pqQ==" spinCount="100000" sheet="1" objects="1" scenarios="1" selectLockedCells="1"/>
  <mergeCells count="6">
    <mergeCell ref="A6:M6"/>
    <mergeCell ref="A1:M1"/>
    <mergeCell ref="A2:M2"/>
    <mergeCell ref="A3:M3"/>
    <mergeCell ref="A4:M4"/>
    <mergeCell ref="A5:M5"/>
  </mergeCells>
  <pageMargins left="0.59055118110236227" right="0.59055118110236227" top="0.78740157480314965" bottom="0.78740157480314965" header="0.51181102362204722" footer="0.51181102362204722"/>
  <pageSetup paperSize="9" orientation="landscape" r:id="rId1"/>
  <headerFooter alignWithMargins="0">
    <oddFooter>&amp;CBlad &amp;P van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showGridLines="0" workbookViewId="0">
      <pane ySplit="6" topLeftCell="A7" activePane="bottomLeft" state="frozen"/>
      <selection activeCell="A5" sqref="A5:B7"/>
      <selection pane="bottomLeft" activeCell="A9" sqref="A9:L9"/>
    </sheetView>
  </sheetViews>
  <sheetFormatPr defaultColWidth="9.140625" defaultRowHeight="12.75" x14ac:dyDescent="0.2"/>
  <cols>
    <col min="1" max="1" width="19.7109375" style="70" customWidth="1"/>
    <col min="2" max="2" width="3.7109375" style="70" customWidth="1"/>
    <col min="3" max="3" width="37.7109375" style="70" customWidth="1"/>
    <col min="4" max="4" width="13.7109375" style="70" customWidth="1"/>
    <col min="5" max="6" width="12.7109375" style="70" customWidth="1"/>
    <col min="7" max="7" width="11.42578125" style="70" customWidth="1"/>
    <col min="8" max="8" width="9.140625" style="70"/>
    <col min="9" max="9" width="10.7109375" style="70" bestFit="1" customWidth="1"/>
    <col min="10" max="10" width="9.140625" style="70"/>
    <col min="11" max="12" width="13.7109375" style="70" customWidth="1"/>
    <col min="13" max="13" width="45.7109375" style="70" bestFit="1" customWidth="1"/>
    <col min="14" max="16384" width="9.140625" style="70"/>
  </cols>
  <sheetData>
    <row r="1" spans="1:12" s="91" customFormat="1" ht="18" customHeight="1" x14ac:dyDescent="0.25">
      <c r="A1" s="90" t="str">
        <f>naam_organisatie_verantwoording</f>
        <v>Stichting Voorbeeld</v>
      </c>
    </row>
    <row r="2" spans="1:12" s="91" customFormat="1" x14ac:dyDescent="0.25">
      <c r="A2" s="90" t="str">
        <f>straat_nr_gevestigd_verantwoording&amp;", "&amp;postcode_gevestigd_verantwoording&amp;" "&amp;plaats_gevestigd_verantwoording</f>
        <v>???, ???? ?? Alkmaar</v>
      </c>
    </row>
    <row r="3" spans="1:12" s="91" customFormat="1" x14ac:dyDescent="0.25"/>
    <row r="4" spans="1:12" ht="15" customHeight="1" x14ac:dyDescent="0.2">
      <c r="A4" s="364"/>
      <c r="B4" s="365"/>
      <c r="C4" s="365"/>
      <c r="D4" s="365"/>
      <c r="E4" s="365"/>
      <c r="F4" s="365"/>
      <c r="G4" s="365"/>
      <c r="H4" s="365"/>
      <c r="I4" s="365"/>
      <c r="J4" s="365"/>
      <c r="K4" s="365"/>
      <c r="L4" s="366"/>
    </row>
    <row r="5" spans="1:12" ht="15" customHeight="1" x14ac:dyDescent="0.2">
      <c r="A5" s="354" t="str">
        <f>"FINANCIEEL VERSLAG "&amp;jaar_subsidie</f>
        <v>FINANCIEEL VERSLAG 2021</v>
      </c>
      <c r="B5" s="355"/>
      <c r="C5" s="355"/>
      <c r="D5" s="355"/>
      <c r="E5" s="355"/>
      <c r="F5" s="355"/>
      <c r="G5" s="355"/>
      <c r="H5" s="355"/>
      <c r="I5" s="355"/>
      <c r="J5" s="355"/>
      <c r="K5" s="355"/>
      <c r="L5" s="356"/>
    </row>
    <row r="6" spans="1:12" ht="15" customHeight="1" x14ac:dyDescent="0.2">
      <c r="A6" s="367"/>
      <c r="B6" s="368"/>
      <c r="C6" s="368"/>
      <c r="D6" s="368"/>
      <c r="E6" s="368"/>
      <c r="F6" s="368"/>
      <c r="G6" s="368"/>
      <c r="H6" s="368"/>
      <c r="I6" s="368"/>
      <c r="J6" s="368"/>
      <c r="K6" s="368"/>
      <c r="L6" s="369"/>
    </row>
    <row r="7" spans="1:12" ht="15" customHeight="1" x14ac:dyDescent="0.2">
      <c r="A7" s="456" t="str">
        <f>"Uiterlijk 1 juni "&amp;jaar_subsidie+1&amp; " indienen bij: Gemeente Alkmaar, t.a.v. Subsidiebureau, Postbus 53, 1800 BC  Alkmaar of subsidiebureau@alkmaar.nl"</f>
        <v>Uiterlijk 1 juni 2022 indienen bij: Gemeente Alkmaar, t.a.v. Subsidiebureau, Postbus 53, 1800 BC  Alkmaar of subsidiebureau@alkmaar.nl</v>
      </c>
      <c r="B7" s="457"/>
      <c r="C7" s="457"/>
      <c r="D7" s="457"/>
      <c r="E7" s="457"/>
      <c r="F7" s="457"/>
      <c r="G7" s="457"/>
      <c r="H7" s="457"/>
      <c r="I7" s="457"/>
      <c r="J7" s="457"/>
      <c r="K7" s="457"/>
      <c r="L7" s="458"/>
    </row>
    <row r="8" spans="1:12" ht="15" customHeight="1" x14ac:dyDescent="0.2">
      <c r="A8" s="459"/>
      <c r="B8" s="460"/>
      <c r="C8" s="460"/>
      <c r="D8" s="460"/>
      <c r="E8" s="460"/>
      <c r="F8" s="460"/>
      <c r="G8" s="460"/>
      <c r="H8" s="460"/>
      <c r="I8" s="460"/>
      <c r="J8" s="460"/>
      <c r="K8" s="460"/>
      <c r="L8" s="461"/>
    </row>
    <row r="9" spans="1:12" ht="13.9" customHeight="1" x14ac:dyDescent="0.2">
      <c r="A9" s="348"/>
      <c r="B9" s="349"/>
      <c r="C9" s="349"/>
      <c r="D9" s="349"/>
      <c r="E9" s="349"/>
      <c r="F9" s="349"/>
      <c r="G9" s="349"/>
      <c r="H9" s="349"/>
      <c r="I9" s="349"/>
      <c r="J9" s="349"/>
      <c r="K9" s="349"/>
      <c r="L9" s="350"/>
    </row>
    <row r="10" spans="1:12" ht="13.9" customHeight="1" x14ac:dyDescent="0.2">
      <c r="A10" s="116" t="s">
        <v>11</v>
      </c>
      <c r="B10" s="23" t="str">
        <f>naam_organisatie_verantwoording</f>
        <v>Stichting Voorbeeld</v>
      </c>
      <c r="C10" s="23"/>
      <c r="D10" s="71"/>
      <c r="E10" s="71"/>
      <c r="F10" s="7"/>
      <c r="G10" s="6" t="s">
        <v>12</v>
      </c>
      <c r="H10" s="23" t="str">
        <f>postcode_gevestigd_verantwoording</f>
        <v>???? ??</v>
      </c>
      <c r="I10" s="72"/>
      <c r="J10" s="72"/>
      <c r="K10" s="72"/>
      <c r="L10" s="117"/>
    </row>
    <row r="11" spans="1:12" ht="13.9" customHeight="1" x14ac:dyDescent="0.2">
      <c r="A11" s="116" t="s">
        <v>13</v>
      </c>
      <c r="B11" s="23" t="str">
        <f>straat_nr_gevestigd_verantwoording</f>
        <v>???</v>
      </c>
      <c r="C11" s="23"/>
      <c r="D11" s="7"/>
      <c r="E11" s="7"/>
      <c r="F11" s="7"/>
      <c r="G11" s="6" t="s">
        <v>14</v>
      </c>
      <c r="H11" s="23" t="str">
        <f>plaats_gevestigd_verantwoording</f>
        <v>Alkmaar</v>
      </c>
      <c r="I11" s="73"/>
      <c r="J11" s="73"/>
      <c r="K11" s="73"/>
      <c r="L11" s="118"/>
    </row>
    <row r="12" spans="1:12" ht="13.9" customHeight="1" x14ac:dyDescent="0.2">
      <c r="A12" s="345"/>
      <c r="B12" s="346"/>
      <c r="C12" s="346"/>
      <c r="D12" s="346"/>
      <c r="E12" s="346"/>
      <c r="F12" s="346"/>
      <c r="G12" s="346"/>
      <c r="H12" s="346"/>
      <c r="I12" s="346"/>
      <c r="J12" s="346"/>
      <c r="K12" s="346"/>
      <c r="L12" s="347"/>
    </row>
    <row r="13" spans="1:12" ht="13.9" customHeight="1" x14ac:dyDescent="0.2">
      <c r="A13" s="119" t="str">
        <f>"Het bestuur van bovengenoemde organisatie zendt u hierbij het financieel verslag over het boekjaar "&amp;jaar_subsidie</f>
        <v>Het bestuur van bovengenoemde organisatie zendt u hierbij het financieel verslag over het boekjaar 2021</v>
      </c>
      <c r="B13" s="74"/>
      <c r="C13" s="74"/>
      <c r="D13" s="74"/>
      <c r="E13" s="74"/>
      <c r="F13" s="74"/>
      <c r="G13" s="74"/>
      <c r="H13" s="74"/>
      <c r="I13" s="75"/>
      <c r="J13" s="74"/>
      <c r="K13" s="23"/>
      <c r="L13" s="120"/>
    </row>
    <row r="14" spans="1:12" ht="13.9" customHeight="1" x14ac:dyDescent="0.2">
      <c r="A14" s="121" t="s">
        <v>179</v>
      </c>
      <c r="B14" s="9"/>
      <c r="C14" s="9"/>
      <c r="D14" s="9"/>
      <c r="E14" s="9"/>
      <c r="F14" s="9"/>
      <c r="G14" s="9"/>
      <c r="H14" s="9"/>
      <c r="I14" s="9"/>
      <c r="J14" s="9"/>
      <c r="K14" s="9"/>
      <c r="L14" s="122"/>
    </row>
    <row r="15" spans="1:12" ht="13.9" customHeight="1" x14ac:dyDescent="0.2">
      <c r="A15" s="121"/>
      <c r="B15" s="9"/>
      <c r="C15" s="9"/>
      <c r="D15" s="9"/>
      <c r="E15" s="9"/>
      <c r="F15" s="9"/>
      <c r="G15" s="9"/>
      <c r="H15" s="9"/>
      <c r="I15" s="9"/>
      <c r="J15" s="9"/>
      <c r="K15" s="9"/>
      <c r="L15" s="122"/>
    </row>
    <row r="16" spans="1:12" ht="15" customHeight="1" x14ac:dyDescent="0.2">
      <c r="A16" s="136" t="s">
        <v>64</v>
      </c>
      <c r="B16" s="452" t="s">
        <v>65</v>
      </c>
      <c r="C16" s="453"/>
      <c r="D16" s="143" t="s">
        <v>66</v>
      </c>
      <c r="E16" s="137"/>
      <c r="F16" s="144"/>
      <c r="G16" s="136" t="s">
        <v>67</v>
      </c>
      <c r="H16" s="136" t="s">
        <v>68</v>
      </c>
      <c r="I16" s="145"/>
      <c r="J16" s="452" t="s">
        <v>69</v>
      </c>
      <c r="K16" s="454"/>
      <c r="L16" s="455"/>
    </row>
    <row r="17" spans="1:13" ht="30" customHeight="1" x14ac:dyDescent="0.2">
      <c r="A17" s="123" t="s">
        <v>16</v>
      </c>
      <c r="B17" s="450" t="str">
        <f>naam_voorzitter_verantwoording</f>
        <v>Voorzitter</v>
      </c>
      <c r="C17" s="451"/>
      <c r="D17" s="76" t="str">
        <f>adres_voorzitter_verantwoording</f>
        <v>???</v>
      </c>
      <c r="E17" s="76"/>
      <c r="F17" s="77"/>
      <c r="G17" s="78" t="str">
        <f>postcode_voorzitter_verantwoording</f>
        <v>???? ??</v>
      </c>
      <c r="H17" s="450">
        <f>plaats_voorzitter_verantwoording</f>
        <v>0</v>
      </c>
      <c r="I17" s="451"/>
      <c r="J17" s="359"/>
      <c r="K17" s="359"/>
      <c r="L17" s="360"/>
    </row>
    <row r="18" spans="1:13" ht="30" customHeight="1" x14ac:dyDescent="0.2">
      <c r="A18" s="124" t="s">
        <v>62</v>
      </c>
      <c r="B18" s="343" t="str">
        <f>naam_secretaris_verantwoording</f>
        <v>Secretaris</v>
      </c>
      <c r="C18" s="344"/>
      <c r="D18" s="76" t="str">
        <f>adres_secretaris_verantwoording</f>
        <v>???</v>
      </c>
      <c r="E18" s="76"/>
      <c r="F18" s="77"/>
      <c r="G18" s="78" t="str">
        <f>postcode_secretaris_verantwoording</f>
        <v>???? ??</v>
      </c>
      <c r="H18" s="343">
        <f>plaats_secretaris_verantwoording</f>
        <v>0</v>
      </c>
      <c r="I18" s="344"/>
      <c r="J18" s="376"/>
      <c r="K18" s="376"/>
      <c r="L18" s="377"/>
    </row>
    <row r="19" spans="1:13" ht="30" customHeight="1" x14ac:dyDescent="0.2">
      <c r="A19" s="124" t="s">
        <v>63</v>
      </c>
      <c r="B19" s="343" t="str">
        <f>naam_penningmeester_verantwoording</f>
        <v>Penningmeester</v>
      </c>
      <c r="C19" s="344"/>
      <c r="D19" s="111" t="str">
        <f>adres_penningmeester_verantwoording</f>
        <v>???</v>
      </c>
      <c r="E19" s="111"/>
      <c r="F19" s="112"/>
      <c r="G19" s="113" t="str">
        <f>postcode_penningmeester_verantwoording</f>
        <v>???? ??</v>
      </c>
      <c r="H19" s="343">
        <f>plaats_penningmeester_verantwoording</f>
        <v>0</v>
      </c>
      <c r="I19" s="344"/>
      <c r="J19" s="376"/>
      <c r="K19" s="376"/>
      <c r="L19" s="377"/>
    </row>
    <row r="20" spans="1:13" ht="13.9" customHeight="1" x14ac:dyDescent="0.2">
      <c r="A20" s="381" t="s">
        <v>18</v>
      </c>
      <c r="B20" s="382"/>
      <c r="C20" s="382"/>
      <c r="D20" s="382"/>
      <c r="E20" s="382"/>
      <c r="F20" s="382"/>
      <c r="G20" s="383" t="s">
        <v>60</v>
      </c>
      <c r="H20" s="383"/>
      <c r="I20" s="464" t="str">
        <f>iban_verantwoording</f>
        <v>NL</v>
      </c>
      <c r="J20" s="465"/>
      <c r="K20" s="465"/>
      <c r="L20" s="466"/>
    </row>
    <row r="21" spans="1:13" ht="13.9" customHeight="1" x14ac:dyDescent="0.2">
      <c r="A21" s="125" t="s">
        <v>13</v>
      </c>
      <c r="B21" s="23" t="str">
        <f>straat_nr_correspondentie_verantwoording</f>
        <v>???</v>
      </c>
      <c r="C21" s="23"/>
      <c r="D21" s="11"/>
      <c r="E21" s="11"/>
      <c r="F21" s="11"/>
      <c r="G21" s="388" t="s">
        <v>19</v>
      </c>
      <c r="H21" s="388"/>
      <c r="I21" s="388" t="str">
        <f>tenaamstelling_verantwoording</f>
        <v>Stichting voorbeeld</v>
      </c>
      <c r="J21" s="388"/>
      <c r="K21" s="388"/>
      <c r="L21" s="389"/>
    </row>
    <row r="22" spans="1:13" ht="13.9" customHeight="1" x14ac:dyDescent="0.2">
      <c r="A22" s="125" t="s">
        <v>12</v>
      </c>
      <c r="B22" s="23" t="str">
        <f>postcode_correspondentie_verantwoording</f>
        <v>???? ??</v>
      </c>
      <c r="C22" s="23"/>
      <c r="D22" s="7"/>
      <c r="E22" s="7"/>
      <c r="F22" s="7"/>
      <c r="G22" s="7" t="s">
        <v>61</v>
      </c>
      <c r="H22" s="7"/>
      <c r="I22" s="7" t="str">
        <f>kvk</f>
        <v>??</v>
      </c>
      <c r="J22" s="7"/>
      <c r="K22" s="7"/>
      <c r="L22" s="126"/>
    </row>
    <row r="23" spans="1:13" ht="13.9" customHeight="1" x14ac:dyDescent="0.2">
      <c r="A23" s="125" t="s">
        <v>14</v>
      </c>
      <c r="B23" s="23" t="str">
        <f>plaats_correspondentie_verantwoording</f>
        <v>Alkmaar</v>
      </c>
      <c r="C23" s="23"/>
      <c r="D23" s="73"/>
      <c r="E23" s="73"/>
      <c r="F23" s="73"/>
      <c r="G23" s="9" t="s">
        <v>20</v>
      </c>
      <c r="H23" s="9"/>
      <c r="I23" s="388" t="str">
        <f>naam_contactpersoon_verantwoording</f>
        <v>Contactpersoon verantwoording</v>
      </c>
      <c r="J23" s="388"/>
      <c r="K23" s="388"/>
      <c r="L23" s="389"/>
    </row>
    <row r="24" spans="1:13" ht="13.9" customHeight="1" x14ac:dyDescent="0.2">
      <c r="A24" s="125" t="s">
        <v>21</v>
      </c>
      <c r="B24" s="23" t="str">
        <f>telefoonummer_algemeen_verantwoording</f>
        <v>072-</v>
      </c>
      <c r="C24" s="23"/>
      <c r="D24" s="79"/>
      <c r="E24" s="79"/>
      <c r="F24" s="79"/>
      <c r="G24" s="9" t="s">
        <v>21</v>
      </c>
      <c r="H24" s="9"/>
      <c r="I24" s="388" t="str">
        <f>telefoon_contactpersoon_verantwoording</f>
        <v>072-</v>
      </c>
      <c r="J24" s="388"/>
      <c r="K24" s="388"/>
      <c r="L24" s="389"/>
    </row>
    <row r="25" spans="1:13" ht="13.9" customHeight="1" x14ac:dyDescent="0.2">
      <c r="A25" s="125" t="s">
        <v>22</v>
      </c>
      <c r="B25" s="23" t="str">
        <f>emailadres_algemeen_verantwoording</f>
        <v>Info@???</v>
      </c>
      <c r="C25" s="23"/>
      <c r="D25" s="80"/>
      <c r="E25" s="80"/>
      <c r="F25" s="79"/>
      <c r="G25" s="9" t="s">
        <v>22</v>
      </c>
      <c r="H25" s="9"/>
      <c r="I25" s="388" t="str">
        <f>emailadres_contactpersoon_verantwoording</f>
        <v>contact@</v>
      </c>
      <c r="J25" s="388"/>
      <c r="K25" s="388"/>
      <c r="L25" s="389"/>
    </row>
    <row r="26" spans="1:13" ht="13.9" customHeight="1" x14ac:dyDescent="0.2">
      <c r="A26" s="125"/>
      <c r="B26" s="23"/>
      <c r="C26" s="23"/>
      <c r="D26" s="80"/>
      <c r="E26" s="80"/>
      <c r="F26" s="79"/>
      <c r="G26" s="9" t="s">
        <v>243</v>
      </c>
      <c r="H26" s="9"/>
      <c r="I26" s="11" t="str">
        <f>BTW_nummer_verantwoording</f>
        <v>NL</v>
      </c>
      <c r="J26" s="11"/>
      <c r="K26" s="11"/>
      <c r="L26" s="127"/>
    </row>
    <row r="27" spans="1:13" ht="13.9" customHeight="1" x14ac:dyDescent="0.2">
      <c r="A27" s="336" t="str">
        <f>"Alle bedragen zijn "&amp;IF(LEN(I26)&lt;5,"INCLUSIEF","EXCLUSIEF")&amp;" BTW!"</f>
        <v>Alle bedragen zijn INCLUSIEF BTW!</v>
      </c>
      <c r="B27" s="114"/>
      <c r="C27" s="114"/>
      <c r="D27" s="114"/>
      <c r="E27" s="115" t="s">
        <v>173</v>
      </c>
      <c r="F27" s="138" t="s">
        <v>174</v>
      </c>
      <c r="G27" s="114"/>
      <c r="H27" s="114"/>
      <c r="I27" s="114"/>
      <c r="J27" s="114"/>
      <c r="K27" s="114"/>
      <c r="L27" s="129"/>
      <c r="M27" s="325" t="s">
        <v>228</v>
      </c>
    </row>
    <row r="28" spans="1:13" ht="13.9" customHeight="1" x14ac:dyDescent="0.2">
      <c r="A28" s="130" t="s">
        <v>177</v>
      </c>
      <c r="B28" s="11">
        <v>1</v>
      </c>
      <c r="C28" s="11" t="str">
        <f>Aanvraag!C31</f>
        <v>Huisvesting</v>
      </c>
      <c r="D28" s="11"/>
      <c r="E28" s="82">
        <f>'V - Exploitatie'!D11-'V - Exploitatie'!E11</f>
        <v>0</v>
      </c>
      <c r="F28" s="139">
        <f>'V - Exploitatie'!F11-'V - Exploitatie'!G11</f>
        <v>0</v>
      </c>
      <c r="G28" s="11"/>
      <c r="H28" s="11"/>
      <c r="I28" s="11"/>
      <c r="J28" s="11"/>
      <c r="K28" s="11"/>
      <c r="L28" s="127"/>
      <c r="M28" s="326" t="str">
        <f t="shared" ref="M28:M39" si="0">A_Uit_Aanvraag_niet_aanpasbaar</f>
        <v>Omschrijving wordt opgehaald uit "Aanvraag"</v>
      </c>
    </row>
    <row r="29" spans="1:13" ht="13.9" customHeight="1" x14ac:dyDescent="0.2">
      <c r="A29" s="130" t="s">
        <v>178</v>
      </c>
      <c r="B29" s="11">
        <v>2</v>
      </c>
      <c r="C29" s="303" t="str">
        <f>Aanvraag!C32</f>
        <v>Personeel, facilitair</v>
      </c>
      <c r="D29" s="11"/>
      <c r="E29" s="82">
        <f>'V - Exploitatie'!D12-'V - Exploitatie'!E12</f>
        <v>0</v>
      </c>
      <c r="F29" s="139">
        <f>'V - Exploitatie'!F12-'V - Exploitatie'!G12</f>
        <v>0</v>
      </c>
      <c r="G29" s="11"/>
      <c r="H29" s="11"/>
      <c r="I29" s="11"/>
      <c r="J29" s="11"/>
      <c r="K29" s="11"/>
      <c r="L29" s="127"/>
      <c r="M29" s="326" t="str">
        <f t="shared" si="0"/>
        <v>Omschrijving wordt opgehaald uit "Aanvraag"</v>
      </c>
    </row>
    <row r="30" spans="1:13" ht="13.9" customHeight="1" x14ac:dyDescent="0.2">
      <c r="A30" s="119"/>
      <c r="B30" s="11">
        <v>3</v>
      </c>
      <c r="C30" s="303" t="str">
        <f>Aanvraag!C33</f>
        <v>Organisatie</v>
      </c>
      <c r="D30" s="11"/>
      <c r="E30" s="82">
        <f>'V - Exploitatie'!D13-'V - Exploitatie'!E13</f>
        <v>0</v>
      </c>
      <c r="F30" s="139">
        <f>'V - Exploitatie'!F13-'V - Exploitatie'!G13</f>
        <v>0</v>
      </c>
      <c r="G30" s="11"/>
      <c r="H30" s="11"/>
      <c r="I30" s="11"/>
      <c r="J30" s="11"/>
      <c r="K30" s="11"/>
      <c r="L30" s="127"/>
      <c r="M30" s="326" t="str">
        <f t="shared" si="0"/>
        <v>Omschrijving wordt opgehaald uit "Aanvraag"</v>
      </c>
    </row>
    <row r="31" spans="1:13" ht="13.9" customHeight="1" x14ac:dyDescent="0.2">
      <c r="A31" s="119"/>
      <c r="B31" s="11">
        <v>4</v>
      </c>
      <c r="C31" s="303" t="str">
        <f>Aanvraag!C34</f>
        <v xml:space="preserve">WMO </v>
      </c>
      <c r="D31" s="11"/>
      <c r="E31" s="82">
        <f>'V - Exploitatie'!D14-'V - Exploitatie'!E14</f>
        <v>0</v>
      </c>
      <c r="F31" s="139">
        <f>'V - Exploitatie'!F14-'V - Exploitatie'!G14</f>
        <v>0</v>
      </c>
      <c r="G31" s="11"/>
      <c r="H31" s="11"/>
      <c r="I31" s="11"/>
      <c r="J31" s="11"/>
      <c r="K31" s="11"/>
      <c r="L31" s="127"/>
      <c r="M31" s="326" t="str">
        <f t="shared" si="0"/>
        <v>Omschrijving wordt opgehaald uit "Aanvraag"</v>
      </c>
    </row>
    <row r="32" spans="1:13" ht="13.9" customHeight="1" x14ac:dyDescent="0.2">
      <c r="A32" s="119"/>
      <c r="B32" s="11">
        <v>5</v>
      </c>
      <c r="C32" s="303" t="str">
        <f>Aanvraag!C35</f>
        <v>Sociaal Cultureel werk</v>
      </c>
      <c r="D32" s="11"/>
      <c r="E32" s="82">
        <f>'V - Exploitatie'!D15-'V - Exploitatie'!E15</f>
        <v>0</v>
      </c>
      <c r="F32" s="139">
        <f>'V - Exploitatie'!F15-'V - Exploitatie'!G15</f>
        <v>0</v>
      </c>
      <c r="G32" s="11"/>
      <c r="H32" s="11"/>
      <c r="I32" s="11"/>
      <c r="J32" s="11"/>
      <c r="K32" s="11"/>
      <c r="L32" s="127"/>
      <c r="M32" s="326" t="str">
        <f t="shared" si="0"/>
        <v>Omschrijving wordt opgehaald uit "Aanvraag"</v>
      </c>
    </row>
    <row r="33" spans="1:13" ht="13.9" customHeight="1" x14ac:dyDescent="0.2">
      <c r="A33" s="119"/>
      <c r="B33" s="11">
        <v>6</v>
      </c>
      <c r="C33" s="303" t="str">
        <f>Aanvraag!C36</f>
        <v xml:space="preserve">Jongerenwerk </v>
      </c>
      <c r="D33" s="11"/>
      <c r="E33" s="82">
        <f>'V - Exploitatie'!D16-'V - Exploitatie'!E16</f>
        <v>0</v>
      </c>
      <c r="F33" s="139">
        <f>'V - Exploitatie'!F16-'V - Exploitatie'!G16</f>
        <v>0</v>
      </c>
      <c r="G33" s="81"/>
      <c r="H33" s="81"/>
      <c r="I33" s="81"/>
      <c r="J33" s="81"/>
      <c r="K33" s="81"/>
      <c r="L33" s="131"/>
      <c r="M33" s="326" t="str">
        <f t="shared" si="0"/>
        <v>Omschrijving wordt opgehaald uit "Aanvraag"</v>
      </c>
    </row>
    <row r="34" spans="1:13" ht="13.9" customHeight="1" x14ac:dyDescent="0.2">
      <c r="A34" s="125"/>
      <c r="B34" s="11">
        <v>7</v>
      </c>
      <c r="C34" s="303" t="str">
        <f>Aanvraag!C37</f>
        <v>Ouderen</v>
      </c>
      <c r="D34" s="11"/>
      <c r="E34" s="82">
        <f>'V - Exploitatie'!D17-'V - Exploitatie'!E17</f>
        <v>0</v>
      </c>
      <c r="F34" s="139">
        <f>'V - Exploitatie'!F17-'V - Exploitatie'!G17</f>
        <v>0</v>
      </c>
      <c r="G34" s="462" t="str">
        <f>"Aldus naar waarheid ingevuld, deze verantwoording is vastgesteld in de bestuursvergadering van "&amp;TEXT(datum_bestuursvergadering_verantwoording,"d mmmm jjjj")</f>
        <v>Aldus naar waarheid ingevuld, deze verantwoording is vastgesteld in de bestuursvergadering van 31 maart 2020</v>
      </c>
      <c r="H34" s="462"/>
      <c r="I34" s="462"/>
      <c r="J34" s="462"/>
      <c r="K34" s="462"/>
      <c r="L34" s="463"/>
      <c r="M34" s="326" t="str">
        <f t="shared" si="0"/>
        <v>Omschrijving wordt opgehaald uit "Aanvraag"</v>
      </c>
    </row>
    <row r="35" spans="1:13" ht="13.9" customHeight="1" x14ac:dyDescent="0.2">
      <c r="A35" s="125"/>
      <c r="B35" s="11">
        <v>8</v>
      </c>
      <c r="C35" s="303" t="str">
        <f>Aanvraag!C38</f>
        <v>Activiteiten</v>
      </c>
      <c r="D35" s="11"/>
      <c r="E35" s="82">
        <f>'V - Exploitatie'!D18-'V - Exploitatie'!E18</f>
        <v>0</v>
      </c>
      <c r="F35" s="139">
        <f>'V - Exploitatie'!F18-'V - Exploitatie'!G18</f>
        <v>0</v>
      </c>
      <c r="G35" s="414"/>
      <c r="H35" s="414"/>
      <c r="I35" s="414"/>
      <c r="J35" s="414"/>
      <c r="K35" s="414"/>
      <c r="L35" s="415"/>
      <c r="M35" s="326" t="str">
        <f t="shared" si="0"/>
        <v>Omschrijving wordt opgehaald uit "Aanvraag"</v>
      </c>
    </row>
    <row r="36" spans="1:13" ht="13.9" customHeight="1" x14ac:dyDescent="0.2">
      <c r="A36" s="125"/>
      <c r="B36" s="11">
        <v>9</v>
      </c>
      <c r="C36" s="303" t="str">
        <f>Aanvraag!C39</f>
        <v>Horeca en verhuur</v>
      </c>
      <c r="D36" s="11"/>
      <c r="E36" s="82">
        <f>'V - Exploitatie'!D19-'V - Exploitatie'!E19</f>
        <v>0</v>
      </c>
      <c r="F36" s="139">
        <f>'V - Exploitatie'!F19-'V - Exploitatie'!G19</f>
        <v>0</v>
      </c>
      <c r="G36" s="349"/>
      <c r="H36" s="349"/>
      <c r="I36" s="349"/>
      <c r="J36" s="349"/>
      <c r="K36" s="349"/>
      <c r="L36" s="350"/>
      <c r="M36" s="326" t="str">
        <f t="shared" si="0"/>
        <v>Omschrijving wordt opgehaald uit "Aanvraag"</v>
      </c>
    </row>
    <row r="37" spans="1:13" ht="13.9" customHeight="1" x14ac:dyDescent="0.2">
      <c r="A37" s="125"/>
      <c r="B37" s="11">
        <v>10</v>
      </c>
      <c r="C37" s="303" t="str">
        <f>Aanvraag!C40</f>
        <v>Projecten</v>
      </c>
      <c r="D37" s="11"/>
      <c r="E37" s="82">
        <f>'V - Exploitatie'!D23-'V - Exploitatie'!E23</f>
        <v>0</v>
      </c>
      <c r="F37" s="139">
        <f>'V - Exploitatie'!F23-'V - Exploitatie'!G23</f>
        <v>0</v>
      </c>
      <c r="G37" s="11" t="s">
        <v>25</v>
      </c>
      <c r="H37" s="407">
        <f>datum_verantwoording</f>
        <v>43921</v>
      </c>
      <c r="I37" s="407"/>
      <c r="J37" s="11" t="s">
        <v>14</v>
      </c>
      <c r="K37" s="408" t="str">
        <f>plaats_gevestigd_verantwoording</f>
        <v>Alkmaar</v>
      </c>
      <c r="L37" s="409"/>
      <c r="M37" s="326" t="str">
        <f t="shared" si="0"/>
        <v>Omschrijving wordt opgehaald uit "Aanvraag"</v>
      </c>
    </row>
    <row r="38" spans="1:13" ht="13.9" customHeight="1" x14ac:dyDescent="0.2">
      <c r="A38" s="125"/>
      <c r="B38" s="11">
        <v>11</v>
      </c>
      <c r="C38" s="303" t="str">
        <f>Aanvraag!C41</f>
        <v>Activiteiten</v>
      </c>
      <c r="D38" s="11"/>
      <c r="E38" s="82">
        <f>'V - Exploitatie'!D24-'V - Exploitatie'!E24</f>
        <v>0</v>
      </c>
      <c r="F38" s="139">
        <f>'V - Exploitatie'!F24-'V - Exploitatie'!G24</f>
        <v>0</v>
      </c>
      <c r="G38" s="467" t="s">
        <v>62</v>
      </c>
      <c r="H38" s="399"/>
      <c r="I38" s="399"/>
      <c r="J38" s="403" t="s">
        <v>16</v>
      </c>
      <c r="K38" s="399"/>
      <c r="L38" s="127"/>
      <c r="M38" s="326" t="str">
        <f t="shared" si="0"/>
        <v>Omschrijving wordt opgehaald uit "Aanvraag"</v>
      </c>
    </row>
    <row r="39" spans="1:13" ht="13.9" customHeight="1" x14ac:dyDescent="0.2">
      <c r="A39" s="125"/>
      <c r="B39" s="11">
        <v>12</v>
      </c>
      <c r="C39" s="303" t="str">
        <f>Aanvraag!C42</f>
        <v>Jongerenwerk (Activiteiten)</v>
      </c>
      <c r="D39" s="11"/>
      <c r="E39" s="82">
        <f>'V - Exploitatie'!D25-'V - Exploitatie'!E25</f>
        <v>0</v>
      </c>
      <c r="F39" s="139">
        <f>'V - Exploitatie'!F25-'V - Exploitatie'!G25</f>
        <v>0</v>
      </c>
      <c r="G39" s="399"/>
      <c r="H39" s="399"/>
      <c r="I39" s="399"/>
      <c r="J39" s="399"/>
      <c r="K39" s="399"/>
      <c r="L39" s="127"/>
      <c r="M39" s="326" t="str">
        <f t="shared" si="0"/>
        <v>Omschrijving wordt opgehaald uit "Aanvraag"</v>
      </c>
    </row>
    <row r="40" spans="1:13" ht="13.9" customHeight="1" x14ac:dyDescent="0.2">
      <c r="A40" s="125"/>
      <c r="B40" s="11">
        <v>13</v>
      </c>
      <c r="C40" s="303" t="str">
        <f>Aanvraag!C43</f>
        <v>Reserve - 1</v>
      </c>
      <c r="D40" s="11"/>
      <c r="E40" s="82">
        <f>'V - Exploitatie'!D26-'V - Exploitatie'!E26</f>
        <v>0</v>
      </c>
      <c r="F40" s="139">
        <f>'V - Exploitatie'!F26-'V - Exploitatie'!G26</f>
        <v>0</v>
      </c>
      <c r="G40" s="399"/>
      <c r="H40" s="399"/>
      <c r="I40" s="399"/>
      <c r="J40" s="399"/>
      <c r="K40" s="399"/>
      <c r="L40" s="127"/>
      <c r="M40" s="326" t="str">
        <f>A_Uit_Aanvraag_wel_aanpasbaar</f>
        <v>Omschrijving wordt opgehaald uit "Aanvraag", kan daar aangepast worden</v>
      </c>
    </row>
    <row r="41" spans="1:13" ht="13.9" customHeight="1" x14ac:dyDescent="0.2">
      <c r="A41" s="125"/>
      <c r="B41" s="11">
        <v>14</v>
      </c>
      <c r="C41" s="303" t="str">
        <f>Aanvraag!C44</f>
        <v>Reserve - 2</v>
      </c>
      <c r="D41" s="11"/>
      <c r="E41" s="82">
        <f>'V - Exploitatie'!D27-'V - Exploitatie'!E27</f>
        <v>0</v>
      </c>
      <c r="F41" s="139">
        <f>'V - Exploitatie'!F27-'V - Exploitatie'!G27</f>
        <v>0</v>
      </c>
      <c r="G41" s="399"/>
      <c r="H41" s="399"/>
      <c r="I41" s="399"/>
      <c r="J41" s="399"/>
      <c r="K41" s="399"/>
      <c r="L41" s="127"/>
      <c r="M41" s="326" t="str">
        <f>A_Uit_Aanvraag_wel_aanpasbaar</f>
        <v>Omschrijving wordt opgehaald uit "Aanvraag", kan daar aangepast worden</v>
      </c>
    </row>
    <row r="42" spans="1:13" ht="4.9000000000000004" customHeight="1" x14ac:dyDescent="0.2">
      <c r="A42" s="125"/>
      <c r="B42" s="11"/>
      <c r="C42" s="11"/>
      <c r="D42" s="11"/>
      <c r="E42" s="82"/>
      <c r="F42" s="140"/>
      <c r="G42" s="399"/>
      <c r="H42" s="399"/>
      <c r="I42" s="399"/>
      <c r="J42" s="399"/>
      <c r="K42" s="399"/>
      <c r="L42" s="127"/>
    </row>
    <row r="43" spans="1:13" ht="4.9000000000000004" customHeight="1" x14ac:dyDescent="0.2">
      <c r="A43" s="125"/>
      <c r="B43" s="11"/>
      <c r="C43" s="11"/>
      <c r="D43" s="11"/>
      <c r="E43" s="83"/>
      <c r="F43" s="141"/>
      <c r="G43" s="399"/>
      <c r="H43" s="399"/>
      <c r="I43" s="399"/>
      <c r="J43" s="399"/>
      <c r="K43" s="399"/>
      <c r="L43" s="127"/>
    </row>
    <row r="44" spans="1:13" x14ac:dyDescent="0.2">
      <c r="A44" s="125"/>
      <c r="B44" s="11"/>
      <c r="C44" s="11"/>
      <c r="D44" s="11"/>
      <c r="E44" s="82">
        <f>SUM(E28:E43)</f>
        <v>0</v>
      </c>
      <c r="F44" s="139">
        <f>SUM(F28:F43)</f>
        <v>0</v>
      </c>
      <c r="G44" s="399"/>
      <c r="H44" s="399"/>
      <c r="I44" s="399"/>
      <c r="J44" s="399"/>
      <c r="K44" s="399"/>
      <c r="L44" s="127"/>
    </row>
    <row r="45" spans="1:13" x14ac:dyDescent="0.2">
      <c r="A45" s="125"/>
      <c r="B45" s="11">
        <v>15</v>
      </c>
      <c r="C45" s="11" t="s">
        <v>8</v>
      </c>
      <c r="D45" s="11"/>
      <c r="E45" s="82">
        <f>'V - Exploitatie'!E33</f>
        <v>0</v>
      </c>
      <c r="F45" s="139">
        <f>'V - Exploitatie'!G33</f>
        <v>0</v>
      </c>
      <c r="G45" s="399"/>
      <c r="H45" s="399"/>
      <c r="I45" s="399"/>
      <c r="J45" s="399"/>
      <c r="K45" s="399"/>
      <c r="L45" s="127"/>
      <c r="M45" s="326" t="str">
        <f>A_Uit_Aanvraag_niet_aanpasbaar</f>
        <v>Omschrijving wordt opgehaald uit "Aanvraag"</v>
      </c>
    </row>
    <row r="46" spans="1:13" ht="4.9000000000000004" customHeight="1" x14ac:dyDescent="0.2">
      <c r="A46" s="125"/>
      <c r="B46" s="11"/>
      <c r="C46" s="11"/>
      <c r="D46" s="11"/>
      <c r="E46" s="82"/>
      <c r="F46" s="139"/>
      <c r="G46" s="399"/>
      <c r="H46" s="399"/>
      <c r="I46" s="399"/>
      <c r="J46" s="399"/>
      <c r="K46" s="399"/>
      <c r="L46" s="127"/>
    </row>
    <row r="47" spans="1:13" ht="4.9000000000000004" customHeight="1" x14ac:dyDescent="0.2">
      <c r="A47" s="125"/>
      <c r="B47" s="11"/>
      <c r="C47" s="11"/>
      <c r="D47" s="11"/>
      <c r="E47" s="83"/>
      <c r="F47" s="141"/>
      <c r="G47" s="399"/>
      <c r="H47" s="399"/>
      <c r="I47" s="399"/>
      <c r="J47" s="399"/>
      <c r="K47" s="399"/>
      <c r="L47" s="127"/>
    </row>
    <row r="48" spans="1:13" x14ac:dyDescent="0.2">
      <c r="A48" s="132"/>
      <c r="B48" s="133"/>
      <c r="C48" s="134" t="str">
        <f>IF(E48&gt;0,"Toegevoegd",IF(E48&lt;0,"Onttrokken","")&amp;IF(E48&lt;&gt;0," aan het vermogen",""))</f>
        <v/>
      </c>
      <c r="D48" s="134"/>
      <c r="E48" s="135">
        <f>+E45-E44</f>
        <v>0</v>
      </c>
      <c r="F48" s="142">
        <f>+F45-F44</f>
        <v>0</v>
      </c>
      <c r="G48" s="402"/>
      <c r="H48" s="402"/>
      <c r="I48" s="402"/>
      <c r="J48" s="402"/>
      <c r="K48" s="402"/>
      <c r="L48" s="131"/>
      <c r="M48" s="326" t="s">
        <v>236</v>
      </c>
    </row>
    <row r="49" spans="1:12" x14ac:dyDescent="0.2">
      <c r="A49" s="23"/>
      <c r="B49" s="84"/>
      <c r="C49" s="84"/>
      <c r="D49" s="84"/>
      <c r="E49" s="85"/>
      <c r="F49" s="86"/>
      <c r="G49" s="87"/>
      <c r="H49" s="87"/>
      <c r="I49" s="87"/>
      <c r="J49" s="87"/>
      <c r="K49" s="87"/>
      <c r="L49" s="11"/>
    </row>
    <row r="50" spans="1:12" x14ac:dyDescent="0.2">
      <c r="C50" s="88" t="s">
        <v>133</v>
      </c>
      <c r="E50" s="89"/>
    </row>
  </sheetData>
  <sheetProtection algorithmName="SHA-512" hashValue="UipF2iUjo0Y1SJw4mD1KxAqR3P4ydmiBzLxtpXJ7jiaXGGXpBuBXkOqzm6jtf8pd0gNWGDu258F00BMRGfrELQ==" saltValue="A6bSGEzRGKXzwSNCLmprrA==" spinCount="100000" sheet="1" objects="1" scenarios="1" selectLockedCells="1"/>
  <mergeCells count="31">
    <mergeCell ref="G36:L36"/>
    <mergeCell ref="H37:I37"/>
    <mergeCell ref="K37:L37"/>
    <mergeCell ref="G38:I48"/>
    <mergeCell ref="J38:K48"/>
    <mergeCell ref="G34:L35"/>
    <mergeCell ref="A20:F20"/>
    <mergeCell ref="G20:H20"/>
    <mergeCell ref="I20:L20"/>
    <mergeCell ref="G21:H21"/>
    <mergeCell ref="I21:L21"/>
    <mergeCell ref="I23:L23"/>
    <mergeCell ref="I24:L24"/>
    <mergeCell ref="I25:L25"/>
    <mergeCell ref="B18:C18"/>
    <mergeCell ref="H18:I18"/>
    <mergeCell ref="J18:L18"/>
    <mergeCell ref="B19:C19"/>
    <mergeCell ref="H19:I19"/>
    <mergeCell ref="J19:L19"/>
    <mergeCell ref="B17:C17"/>
    <mergeCell ref="H17:I17"/>
    <mergeCell ref="J17:L17"/>
    <mergeCell ref="A4:L4"/>
    <mergeCell ref="A5:L5"/>
    <mergeCell ref="A6:L6"/>
    <mergeCell ref="A9:L9"/>
    <mergeCell ref="A12:L12"/>
    <mergeCell ref="B16:C16"/>
    <mergeCell ref="J16:L16"/>
    <mergeCell ref="A7:L8"/>
  </mergeCells>
  <hyperlinks>
    <hyperlink ref="I25" r:id="rId1" display="info@ingridmanders.nl" xr:uid="{00000000-0004-0000-0800-000000000000}"/>
  </hyperlinks>
  <pageMargins left="0.74803149606299213" right="0.70866141732283472" top="0.70866141732283472" bottom="0.23622047244094491" header="0.35433070866141736" footer="0.15748031496062992"/>
  <pageSetup paperSize="9" scale="77" orientation="landscape" r:id="rId2"/>
  <headerFooter alignWithMargins="0">
    <oddFooter>&amp;CBlad &amp;P van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83</vt:i4>
      </vt:variant>
    </vt:vector>
  </HeadingPairs>
  <TitlesOfParts>
    <vt:vector size="97" baseType="lpstr">
      <vt:lpstr>Intro</vt:lpstr>
      <vt:lpstr>Algemene gegevens</vt:lpstr>
      <vt:lpstr>Aanvraag</vt:lpstr>
      <vt:lpstr>A - Balans</vt:lpstr>
      <vt:lpstr>A - Exploitatie</vt:lpstr>
      <vt:lpstr>A - Subsidie Vast</vt:lpstr>
      <vt:lpstr>A - Subsidie Variabel</vt:lpstr>
      <vt:lpstr>A - Toelichting Algemeen</vt:lpstr>
      <vt:lpstr>Verantwoording</vt:lpstr>
      <vt:lpstr>V - Balans</vt:lpstr>
      <vt:lpstr>V - Exploitatie</vt:lpstr>
      <vt:lpstr>V - Subsidie Vast</vt:lpstr>
      <vt:lpstr>V - Subsidie Variabel</vt:lpstr>
      <vt:lpstr>V - Toelichting Algemeen</vt:lpstr>
      <vt:lpstr>A_aanpasbaar</vt:lpstr>
      <vt:lpstr>A_Uit_Aanvraag_niet_aanpasbaar</vt:lpstr>
      <vt:lpstr>A_Uit_Aanvraag_wel_aanpasbaar</vt:lpstr>
      <vt:lpstr>adres_penningmeester_aanvraag</vt:lpstr>
      <vt:lpstr>adres_penningmeester_verantwoording</vt:lpstr>
      <vt:lpstr>adres_secretaris_aanvraag</vt:lpstr>
      <vt:lpstr>adres_secretaris_verantwoording</vt:lpstr>
      <vt:lpstr>adres_voorzitter_aanvraag</vt:lpstr>
      <vt:lpstr>adres_voorzitter_verantwoording</vt:lpstr>
      <vt:lpstr>'A - Balans'!Afdrukbereik</vt:lpstr>
      <vt:lpstr>'A - Exploitatie'!Afdrukbereik</vt:lpstr>
      <vt:lpstr>'A - Subsidie Variabel'!Afdrukbereik</vt:lpstr>
      <vt:lpstr>'A - Subsidie Vast'!Afdrukbereik</vt:lpstr>
      <vt:lpstr>'A - Toelichting Algemeen'!Afdrukbereik</vt:lpstr>
      <vt:lpstr>Aanvraag!Afdrukbereik</vt:lpstr>
      <vt:lpstr>Intro!Afdrukbereik</vt:lpstr>
      <vt:lpstr>'V - Balans'!Afdrukbereik</vt:lpstr>
      <vt:lpstr>'V - Exploitatie'!Afdrukbereik</vt:lpstr>
      <vt:lpstr>'V - Subsidie Variabel'!Afdrukbereik</vt:lpstr>
      <vt:lpstr>'V - Subsidie Vast'!Afdrukbereik</vt:lpstr>
      <vt:lpstr>'V - Toelichting Algemeen'!Afdrukbereik</vt:lpstr>
      <vt:lpstr>Verantwoording!Afdrukbereik</vt:lpstr>
      <vt:lpstr>'A - Subsidie Variabel'!Afdruktitels</vt:lpstr>
      <vt:lpstr>'A - Subsidie Vast'!Afdruktitels</vt:lpstr>
      <vt:lpstr>Intro!Afdruktitels</vt:lpstr>
      <vt:lpstr>'V - Subsidie Variabel'!Afdruktitels</vt:lpstr>
      <vt:lpstr>'V - Subsidie Vast'!Afdruktitels</vt:lpstr>
      <vt:lpstr>BTW_nummer_aanvraag</vt:lpstr>
      <vt:lpstr>BTW_nummer_verantwoording</vt:lpstr>
      <vt:lpstr>datum_aanvraag</vt:lpstr>
      <vt:lpstr>datum_bestuursvergadering_aanvraag</vt:lpstr>
      <vt:lpstr>datum_bestuursvergadering_verantwoording</vt:lpstr>
      <vt:lpstr>datum_verantwoording</vt:lpstr>
      <vt:lpstr>emailadres_algemeen_aanvraag</vt:lpstr>
      <vt:lpstr>emailadres_algemeen_verantwoording</vt:lpstr>
      <vt:lpstr>emailadres_contactpersoon_aanvraag</vt:lpstr>
      <vt:lpstr>emailadres_contactpersoon_verantwoording</vt:lpstr>
      <vt:lpstr>functie_contactpersoon_aanvraag</vt:lpstr>
      <vt:lpstr>functie_contactpersoon_verantwoording</vt:lpstr>
      <vt:lpstr>iban_aanvraag</vt:lpstr>
      <vt:lpstr>iban_verantwoording</vt:lpstr>
      <vt:lpstr>jaar_subsidie</vt:lpstr>
      <vt:lpstr>kvk</vt:lpstr>
      <vt:lpstr>naam_contactpersoon_aanvraag</vt:lpstr>
      <vt:lpstr>naam_contactpersoon_verantwoording</vt:lpstr>
      <vt:lpstr>naam_organisatie_aanvraag</vt:lpstr>
      <vt:lpstr>naam_organisatie_verantwoording</vt:lpstr>
      <vt:lpstr>naam_penningmeester_aanvraag</vt:lpstr>
      <vt:lpstr>naam_penningmeester_verantwoording</vt:lpstr>
      <vt:lpstr>naam_secretaris_aanvraag</vt:lpstr>
      <vt:lpstr>naam_secretaris_verantwoording</vt:lpstr>
      <vt:lpstr>naam_voorzitter_aanvraag</vt:lpstr>
      <vt:lpstr>naam_voorzitter_verantwoording</vt:lpstr>
      <vt:lpstr>plaats_correspondentie_aanvraag</vt:lpstr>
      <vt:lpstr>plaats_correspondentie_verantwoording</vt:lpstr>
      <vt:lpstr>plaats_gevestigd_aanvraag</vt:lpstr>
      <vt:lpstr>plaats_gevestigd_verantwoording</vt:lpstr>
      <vt:lpstr>plaats_penningmeester_aanvraag</vt:lpstr>
      <vt:lpstr>plaats_penningmeester_verantwoording</vt:lpstr>
      <vt:lpstr>plaats_secretaris_aanvraag</vt:lpstr>
      <vt:lpstr>plaats_secretaris_verantwoording</vt:lpstr>
      <vt:lpstr>plaats_voorzitter_aanvraag</vt:lpstr>
      <vt:lpstr>plaats_voorzitter_verantwoording</vt:lpstr>
      <vt:lpstr>postcode_correspondentie_aanvraag</vt:lpstr>
      <vt:lpstr>postcode_correspondentie_verantwoording</vt:lpstr>
      <vt:lpstr>postcode_gevestigd_aanvraag</vt:lpstr>
      <vt:lpstr>postcode_gevestigd_verantwoording</vt:lpstr>
      <vt:lpstr>postcode_penningmeester_aanvraag</vt:lpstr>
      <vt:lpstr>postcode_penningmeester_verantwoording</vt:lpstr>
      <vt:lpstr>postcode_secretaris_aanvraag</vt:lpstr>
      <vt:lpstr>postcode_secretaris_verantwoording</vt:lpstr>
      <vt:lpstr>postcode_voorzitter_aanvraag</vt:lpstr>
      <vt:lpstr>postcode_voorzitter_verantwoording</vt:lpstr>
      <vt:lpstr>straat_nr_correspondentie_aanvraag</vt:lpstr>
      <vt:lpstr>straat_nr_correspondentie_verantwoording</vt:lpstr>
      <vt:lpstr>straat_nr_gevestigd_aanvraag</vt:lpstr>
      <vt:lpstr>straat_nr_gevestigd_verantwoording</vt:lpstr>
      <vt:lpstr>telefoon_contactpersoon_aanvraag</vt:lpstr>
      <vt:lpstr>telefoon_contactpersoon_verantwoording</vt:lpstr>
      <vt:lpstr>telefoonummer_algemeen_aanvraag</vt:lpstr>
      <vt:lpstr>telefoonummer_algemeen_verantwoording</vt:lpstr>
      <vt:lpstr>tenaamstelling_aanvraag</vt:lpstr>
      <vt:lpstr>tenaamstelling_verantwoording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 Drenth</dc:creator>
  <cp:lastModifiedBy>Hans Petit</cp:lastModifiedBy>
  <cp:lastPrinted>2021-04-01T10:40:55Z</cp:lastPrinted>
  <dcterms:created xsi:type="dcterms:W3CDTF">2016-02-05T12:40:44Z</dcterms:created>
  <dcterms:modified xsi:type="dcterms:W3CDTF">2021-04-04T13:05:44Z</dcterms:modified>
</cp:coreProperties>
</file>